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827"/>
  <workbookPr/>
  <mc:AlternateContent xmlns:mc="http://schemas.openxmlformats.org/markup-compatibility/2006">
    <mc:Choice Requires="x15">
      <x15ac:absPath xmlns:x15ac="http://schemas.microsoft.com/office/spreadsheetml/2010/11/ac" url="C:\Users\ralrashoud\Desktop\On Board Rosters\EWR\Riyadh\Rosters\"/>
    </mc:Choice>
  </mc:AlternateContent>
  <xr:revisionPtr revIDLastSave="0" documentId="13_ncr:1_{D3F3ED5B-D96F-479D-A5D8-052A1C5887A5}" xr6:coauthVersionLast="47" xr6:coauthVersionMax="47" xr10:uidLastSave="{00000000-0000-0000-0000-000000000000}"/>
  <bookViews>
    <workbookView xWindow="28800" yWindow="0" windowWidth="14400" windowHeight="15600" xr2:uid="{00000000-000D-0000-FFFF-FFFF00000000}"/>
  </bookViews>
  <sheets>
    <sheet name="Dvr " sheetId="1" r:id="rId1"/>
    <sheet name="DAS Sun" sheetId="2" r:id="rId2"/>
    <sheet name="DAS Mon" sheetId="4" r:id="rId3"/>
    <sheet name="DAS Tue" sheetId="5" r:id="rId4"/>
    <sheet name="DAS Wed" sheetId="8" r:id="rId5"/>
    <sheet name="DAS Thu" sheetId="9" r:id="rId6"/>
    <sheet name="DAS Fri" sheetId="6" r:id="rId7"/>
    <sheet name="DAS Sat" sheetId="7" r:id="rId8"/>
    <sheet name="Tng &amp; Det" sheetId="3" r:id="rId9"/>
    <sheet name="Phone#" sheetId="10" r:id="rId10"/>
    <sheet name="Hours" sheetId="11" state="hidden" r:id="rId11"/>
  </sheets>
  <definedNames>
    <definedName name="_xlnm._FilterDatabase" localSheetId="10" hidden="1">Hours!$BI$1:$BI$35</definedName>
    <definedName name="_xlnm.Print_Area" localSheetId="6">'DAS Fri'!$A$1:$N$57</definedName>
    <definedName name="_xlnm.Print_Area" localSheetId="2">'DAS Mon'!$A$1:$N$55</definedName>
    <definedName name="_xlnm.Print_Area" localSheetId="7">'DAS Sat'!$A$1:$N$57</definedName>
    <definedName name="_xlnm.Print_Area" localSheetId="1">'DAS Sun'!$A$1:$M$52</definedName>
    <definedName name="_xlnm.Print_Area" localSheetId="5">'DAS Thu'!$A$1:$N$61</definedName>
    <definedName name="_xlnm.Print_Area" localSheetId="3">'DAS Tue'!$A$1:$N$54</definedName>
    <definedName name="_xlnm.Print_Area" localSheetId="4">'DAS Wed'!$A$1:$N$59</definedName>
    <definedName name="_xlnm.Print_Area" localSheetId="0">'Dvr '!$A$1:$AC$49</definedName>
    <definedName name="_xlnm.Print_Area" localSheetId="8">'Tng &amp; Det'!$A$1:$J$16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O18" i="9" l="1"/>
  <c r="P18" i="9"/>
  <c r="Q18" i="9"/>
  <c r="R18" i="9"/>
  <c r="O19" i="9"/>
  <c r="P19" i="9"/>
  <c r="Q19" i="9"/>
  <c r="R19" i="9"/>
  <c r="F34" i="8" l="1"/>
  <c r="O24" i="5" l="1"/>
  <c r="P24" i="5"/>
  <c r="Q24" i="5"/>
  <c r="R24" i="5"/>
  <c r="O25" i="5"/>
  <c r="P25" i="5"/>
  <c r="Q25" i="5"/>
  <c r="R25" i="5"/>
  <c r="O26" i="5"/>
  <c r="P26" i="5"/>
  <c r="Q26" i="5"/>
  <c r="R26" i="5"/>
  <c r="O27" i="5"/>
  <c r="P27" i="5"/>
  <c r="Q27" i="5"/>
  <c r="R27" i="5"/>
  <c r="O27" i="4"/>
  <c r="P27" i="4"/>
  <c r="Q27" i="4"/>
  <c r="R27" i="4"/>
  <c r="O23" i="2"/>
  <c r="P23" i="2"/>
  <c r="Q23" i="2"/>
  <c r="R23" i="2"/>
  <c r="M25" i="1"/>
  <c r="I25" i="1"/>
  <c r="E25" i="1"/>
  <c r="O10" i="9"/>
  <c r="P10" i="9"/>
  <c r="Q10" i="9"/>
  <c r="R10" i="9"/>
  <c r="O11" i="9"/>
  <c r="P11" i="9"/>
  <c r="Q11" i="9"/>
  <c r="R11" i="9"/>
  <c r="O12" i="9"/>
  <c r="P12" i="9"/>
  <c r="Q12" i="9"/>
  <c r="R12" i="9"/>
  <c r="O13" i="9"/>
  <c r="P13" i="9"/>
  <c r="Q13" i="9"/>
  <c r="R13" i="9"/>
  <c r="O14" i="9"/>
  <c r="P14" i="9"/>
  <c r="Q14" i="9"/>
  <c r="R14" i="9"/>
  <c r="O15" i="9"/>
  <c r="P15" i="9"/>
  <c r="Q15" i="9"/>
  <c r="R15" i="9"/>
  <c r="O16" i="9"/>
  <c r="P16" i="9"/>
  <c r="Q16" i="9"/>
  <c r="R16" i="9"/>
  <c r="O17" i="9"/>
  <c r="P17" i="9"/>
  <c r="Q17" i="9"/>
  <c r="R17" i="9"/>
  <c r="P20" i="9"/>
  <c r="Q20" i="9"/>
  <c r="R20" i="9"/>
  <c r="O21" i="9"/>
  <c r="P21" i="9"/>
  <c r="Q21" i="9"/>
  <c r="R21" i="9"/>
  <c r="O22" i="9"/>
  <c r="P22" i="9"/>
  <c r="Q22" i="9"/>
  <c r="R22" i="9"/>
  <c r="O23" i="9"/>
  <c r="P23" i="9"/>
  <c r="Q23" i="9"/>
  <c r="R23" i="9"/>
  <c r="O24" i="9"/>
  <c r="P24" i="9"/>
  <c r="Q24" i="9"/>
  <c r="R24" i="9"/>
  <c r="O25" i="9"/>
  <c r="P25" i="9"/>
  <c r="Q25" i="9"/>
  <c r="R25" i="9"/>
  <c r="O26" i="9"/>
  <c r="P26" i="9"/>
  <c r="Q26" i="9"/>
  <c r="R26" i="9"/>
  <c r="O27" i="9"/>
  <c r="P27" i="9"/>
  <c r="Q27" i="9"/>
  <c r="R27" i="9"/>
  <c r="O28" i="9"/>
  <c r="P28" i="9"/>
  <c r="Q28" i="9"/>
  <c r="R28" i="9"/>
  <c r="O29" i="9"/>
  <c r="P29" i="9"/>
  <c r="Q29" i="9"/>
  <c r="R29" i="9"/>
  <c r="O30" i="9"/>
  <c r="P30" i="9"/>
  <c r="Q30" i="9"/>
  <c r="R30" i="9"/>
  <c r="O31" i="9"/>
  <c r="P31" i="9"/>
  <c r="Q31" i="9"/>
  <c r="R31" i="9"/>
  <c r="O32" i="9"/>
  <c r="P32" i="9"/>
  <c r="Q32" i="9"/>
  <c r="R32" i="9"/>
  <c r="O33" i="9"/>
  <c r="P33" i="9"/>
  <c r="Q33" i="9"/>
  <c r="R33" i="9"/>
  <c r="O34" i="9"/>
  <c r="P34" i="9"/>
  <c r="Q34" i="9"/>
  <c r="R34" i="9"/>
  <c r="O35" i="9"/>
  <c r="P35" i="9"/>
  <c r="Q35" i="9"/>
  <c r="R35" i="9"/>
  <c r="O36" i="9"/>
  <c r="P36" i="9"/>
  <c r="Q36" i="9"/>
  <c r="R36" i="9"/>
  <c r="O37" i="9"/>
  <c r="P37" i="9"/>
  <c r="Q37" i="9"/>
  <c r="R37" i="9"/>
  <c r="O38" i="9"/>
  <c r="P38" i="9"/>
  <c r="Q38" i="9"/>
  <c r="R38" i="9"/>
  <c r="O39" i="9"/>
  <c r="P39" i="9"/>
  <c r="Q39" i="9"/>
  <c r="R39" i="9"/>
  <c r="O40" i="9"/>
  <c r="P40" i="9"/>
  <c r="Q40" i="9"/>
  <c r="R40" i="9"/>
  <c r="O41" i="9"/>
  <c r="P41" i="9"/>
  <c r="Q41" i="9"/>
  <c r="R41" i="9"/>
  <c r="O42" i="9"/>
  <c r="P42" i="9"/>
  <c r="Q42" i="9"/>
  <c r="R42" i="9"/>
  <c r="O43" i="9"/>
  <c r="P43" i="9"/>
  <c r="Q43" i="9"/>
  <c r="R43" i="9"/>
  <c r="F20" i="4"/>
  <c r="I61" i="7"/>
  <c r="I61" i="6"/>
  <c r="I66" i="9"/>
  <c r="F18" i="5"/>
  <c r="F18" i="2"/>
  <c r="F22" i="8"/>
  <c r="O10" i="7"/>
  <c r="P10" i="7"/>
  <c r="Q10" i="7"/>
  <c r="R10" i="7"/>
  <c r="O11" i="7"/>
  <c r="P11" i="7"/>
  <c r="Q11" i="7"/>
  <c r="R11" i="7"/>
  <c r="O12" i="7"/>
  <c r="P12" i="7"/>
  <c r="Q12" i="7"/>
  <c r="R12" i="7"/>
  <c r="O13" i="7"/>
  <c r="P13" i="7"/>
  <c r="Q13" i="7"/>
  <c r="R13" i="7"/>
  <c r="O14" i="7"/>
  <c r="P14" i="7"/>
  <c r="Q14" i="7"/>
  <c r="R14" i="7"/>
  <c r="O15" i="7"/>
  <c r="P15" i="7"/>
  <c r="Q15" i="7"/>
  <c r="R15" i="7"/>
  <c r="O16" i="7"/>
  <c r="P16" i="7"/>
  <c r="Q16" i="7"/>
  <c r="R16" i="7"/>
  <c r="O17" i="7"/>
  <c r="P17" i="7"/>
  <c r="Q17" i="7"/>
  <c r="R17" i="7"/>
  <c r="O18" i="7"/>
  <c r="P18" i="7"/>
  <c r="Q18" i="7"/>
  <c r="R18" i="7"/>
  <c r="O19" i="7"/>
  <c r="P19" i="7"/>
  <c r="Q19" i="7"/>
  <c r="R19" i="7"/>
  <c r="O20" i="7"/>
  <c r="P20" i="7"/>
  <c r="Q20" i="7"/>
  <c r="R20" i="7"/>
  <c r="O21" i="7"/>
  <c r="P21" i="7"/>
  <c r="Q21" i="7"/>
  <c r="R21" i="7"/>
  <c r="O22" i="7"/>
  <c r="P22" i="7"/>
  <c r="Q22" i="7"/>
  <c r="R22" i="7"/>
  <c r="O23" i="7"/>
  <c r="P23" i="7"/>
  <c r="Q23" i="7"/>
  <c r="R23" i="7"/>
  <c r="O24" i="7"/>
  <c r="P24" i="7"/>
  <c r="Q24" i="7"/>
  <c r="R24" i="7"/>
  <c r="O25" i="7"/>
  <c r="P25" i="7"/>
  <c r="Q25" i="7"/>
  <c r="R25" i="7"/>
  <c r="O26" i="7"/>
  <c r="P26" i="7"/>
  <c r="Q26" i="7"/>
  <c r="R26" i="7"/>
  <c r="O27" i="7"/>
  <c r="P27" i="7"/>
  <c r="Q27" i="7"/>
  <c r="R27" i="7"/>
  <c r="O28" i="7"/>
  <c r="P28" i="7"/>
  <c r="Q28" i="7"/>
  <c r="R28" i="7"/>
  <c r="O29" i="7"/>
  <c r="P29" i="7"/>
  <c r="Q29" i="7"/>
  <c r="R29" i="7"/>
  <c r="O30" i="7"/>
  <c r="P30" i="7"/>
  <c r="Q30" i="7"/>
  <c r="R30" i="7"/>
  <c r="O31" i="7"/>
  <c r="P31" i="7"/>
  <c r="Q31" i="7"/>
  <c r="R31" i="7"/>
  <c r="P32" i="7"/>
  <c r="Q32" i="7"/>
  <c r="R32" i="7"/>
  <c r="O33" i="7"/>
  <c r="P33" i="7"/>
  <c r="Q33" i="7"/>
  <c r="R33" i="7"/>
  <c r="O34" i="7"/>
  <c r="P34" i="7"/>
  <c r="Q34" i="7"/>
  <c r="R34" i="7"/>
  <c r="O35" i="7"/>
  <c r="P35" i="7"/>
  <c r="Q35" i="7"/>
  <c r="R35" i="7"/>
  <c r="O36" i="7"/>
  <c r="P36" i="7"/>
  <c r="Q36" i="7"/>
  <c r="R36" i="7"/>
  <c r="O37" i="7"/>
  <c r="P37" i="7"/>
  <c r="Q37" i="7"/>
  <c r="R37" i="7"/>
  <c r="O38" i="7"/>
  <c r="P38" i="7"/>
  <c r="Q38" i="7"/>
  <c r="R38" i="7"/>
  <c r="O39" i="7"/>
  <c r="P39" i="7"/>
  <c r="Q39" i="7"/>
  <c r="R39" i="7"/>
  <c r="R9" i="7"/>
  <c r="Q9" i="7"/>
  <c r="P9" i="7"/>
  <c r="O9" i="7"/>
  <c r="O10" i="6"/>
  <c r="P10" i="6"/>
  <c r="Q10" i="6"/>
  <c r="R10" i="6"/>
  <c r="O11" i="6"/>
  <c r="P11" i="6"/>
  <c r="Q11" i="6"/>
  <c r="R11" i="6"/>
  <c r="O12" i="6"/>
  <c r="P12" i="6"/>
  <c r="Q12" i="6"/>
  <c r="R12" i="6"/>
  <c r="O13" i="6"/>
  <c r="P13" i="6"/>
  <c r="Q13" i="6"/>
  <c r="R13" i="6"/>
  <c r="O14" i="6"/>
  <c r="P14" i="6"/>
  <c r="Q14" i="6"/>
  <c r="R14" i="6"/>
  <c r="O15" i="6"/>
  <c r="P15" i="6"/>
  <c r="Q15" i="6"/>
  <c r="R15" i="6"/>
  <c r="O16" i="6"/>
  <c r="P16" i="6"/>
  <c r="Q16" i="6"/>
  <c r="R16" i="6"/>
  <c r="O17" i="6"/>
  <c r="P17" i="6"/>
  <c r="Q17" i="6"/>
  <c r="R17" i="6"/>
  <c r="O18" i="6"/>
  <c r="P18" i="6"/>
  <c r="Q18" i="6"/>
  <c r="R18" i="6"/>
  <c r="O19" i="6"/>
  <c r="P19" i="6"/>
  <c r="Q19" i="6"/>
  <c r="R19" i="6"/>
  <c r="O20" i="6"/>
  <c r="P20" i="6"/>
  <c r="Q20" i="6"/>
  <c r="R20" i="6"/>
  <c r="O21" i="6"/>
  <c r="P21" i="6"/>
  <c r="Q21" i="6"/>
  <c r="R21" i="6"/>
  <c r="O22" i="6"/>
  <c r="P22" i="6"/>
  <c r="Q22" i="6"/>
  <c r="R22" i="6"/>
  <c r="O23" i="6"/>
  <c r="P23" i="6"/>
  <c r="Q23" i="6"/>
  <c r="R23" i="6"/>
  <c r="O24" i="6"/>
  <c r="P24" i="6"/>
  <c r="Q24" i="6"/>
  <c r="R24" i="6"/>
  <c r="O25" i="6"/>
  <c r="P25" i="6"/>
  <c r="Q25" i="6"/>
  <c r="R25" i="6"/>
  <c r="O26" i="6"/>
  <c r="P26" i="6"/>
  <c r="Q26" i="6"/>
  <c r="R26" i="6"/>
  <c r="O27" i="6"/>
  <c r="P27" i="6"/>
  <c r="Q27" i="6"/>
  <c r="R27" i="6"/>
  <c r="O28" i="6"/>
  <c r="P28" i="6"/>
  <c r="Q28" i="6"/>
  <c r="R28" i="6"/>
  <c r="O29" i="6"/>
  <c r="P29" i="6"/>
  <c r="Q29" i="6"/>
  <c r="R29" i="6"/>
  <c r="O30" i="6"/>
  <c r="P30" i="6"/>
  <c r="Q30" i="6"/>
  <c r="R30" i="6"/>
  <c r="O31" i="6"/>
  <c r="P31" i="6"/>
  <c r="Q31" i="6"/>
  <c r="R31" i="6"/>
  <c r="O32" i="6"/>
  <c r="P32" i="6"/>
  <c r="Q32" i="6"/>
  <c r="R32" i="6"/>
  <c r="O33" i="6"/>
  <c r="P33" i="6"/>
  <c r="Q33" i="6"/>
  <c r="R33" i="6"/>
  <c r="O34" i="6"/>
  <c r="P34" i="6"/>
  <c r="Q34" i="6"/>
  <c r="R34" i="6"/>
  <c r="O35" i="6"/>
  <c r="P35" i="6"/>
  <c r="Q35" i="6"/>
  <c r="R35" i="6"/>
  <c r="O36" i="6"/>
  <c r="P36" i="6"/>
  <c r="Q36" i="6"/>
  <c r="R36" i="6"/>
  <c r="O37" i="6"/>
  <c r="P37" i="6"/>
  <c r="Q37" i="6"/>
  <c r="R37" i="6"/>
  <c r="O38" i="6"/>
  <c r="P38" i="6"/>
  <c r="Q38" i="6"/>
  <c r="R38" i="6"/>
  <c r="O39" i="6"/>
  <c r="P39" i="6"/>
  <c r="Q39" i="6"/>
  <c r="R39" i="6"/>
  <c r="R9" i="6"/>
  <c r="Q9" i="6"/>
  <c r="P9" i="6"/>
  <c r="O9" i="6"/>
  <c r="R9" i="9"/>
  <c r="Q9" i="9"/>
  <c r="P9" i="9"/>
  <c r="O9" i="9"/>
  <c r="O10" i="8"/>
  <c r="P10" i="8"/>
  <c r="Q10" i="8"/>
  <c r="R10" i="8"/>
  <c r="O11" i="8"/>
  <c r="P11" i="8"/>
  <c r="Q11" i="8"/>
  <c r="R11" i="8"/>
  <c r="O12" i="8"/>
  <c r="P12" i="8"/>
  <c r="Q12" i="8"/>
  <c r="R12" i="8"/>
  <c r="O13" i="8"/>
  <c r="P13" i="8"/>
  <c r="Q13" i="8"/>
  <c r="R13" i="8"/>
  <c r="O14" i="8"/>
  <c r="P14" i="8"/>
  <c r="Q14" i="8"/>
  <c r="R14" i="8"/>
  <c r="O15" i="8"/>
  <c r="P15" i="8"/>
  <c r="Q15" i="8"/>
  <c r="R15" i="8"/>
  <c r="O16" i="8"/>
  <c r="P16" i="8"/>
  <c r="Q16" i="8"/>
  <c r="R16" i="8"/>
  <c r="O17" i="8"/>
  <c r="P17" i="8"/>
  <c r="Q17" i="8"/>
  <c r="R17" i="8"/>
  <c r="O18" i="8"/>
  <c r="P18" i="8"/>
  <c r="Q18" i="8"/>
  <c r="R18" i="8"/>
  <c r="O19" i="8"/>
  <c r="P19" i="8"/>
  <c r="Q19" i="8"/>
  <c r="R19" i="8"/>
  <c r="O20" i="8"/>
  <c r="P20" i="8"/>
  <c r="Q20" i="8"/>
  <c r="R20" i="8"/>
  <c r="O21" i="8"/>
  <c r="P21" i="8"/>
  <c r="Q21" i="8"/>
  <c r="R21" i="8"/>
  <c r="P22" i="8"/>
  <c r="Q22" i="8"/>
  <c r="R22" i="8"/>
  <c r="O23" i="8"/>
  <c r="P23" i="8"/>
  <c r="Q23" i="8"/>
  <c r="R23" i="8"/>
  <c r="O24" i="8"/>
  <c r="P24" i="8"/>
  <c r="Q24" i="8"/>
  <c r="R24" i="8"/>
  <c r="O25" i="8"/>
  <c r="P25" i="8"/>
  <c r="Q25" i="8"/>
  <c r="R25" i="8"/>
  <c r="O26" i="8"/>
  <c r="P26" i="8"/>
  <c r="Q26" i="8"/>
  <c r="R26" i="8"/>
  <c r="O27" i="8"/>
  <c r="P27" i="8"/>
  <c r="Q27" i="8"/>
  <c r="R27" i="8"/>
  <c r="O28" i="8"/>
  <c r="P28" i="8"/>
  <c r="Q28" i="8"/>
  <c r="R28" i="8"/>
  <c r="O29" i="8"/>
  <c r="P29" i="8"/>
  <c r="Q29" i="8"/>
  <c r="R29" i="8"/>
  <c r="O30" i="8"/>
  <c r="P30" i="8"/>
  <c r="Q30" i="8"/>
  <c r="R30" i="8"/>
  <c r="O31" i="8"/>
  <c r="P31" i="8"/>
  <c r="Q31" i="8"/>
  <c r="R31" i="8"/>
  <c r="P32" i="8"/>
  <c r="Q32" i="8"/>
  <c r="R32" i="8"/>
  <c r="O33" i="8"/>
  <c r="P33" i="8"/>
  <c r="Q33" i="8"/>
  <c r="R33" i="8"/>
  <c r="O34" i="8"/>
  <c r="P34" i="8"/>
  <c r="Q34" i="8"/>
  <c r="R34" i="8"/>
  <c r="O35" i="8"/>
  <c r="P35" i="8"/>
  <c r="Q35" i="8"/>
  <c r="R35" i="8"/>
  <c r="O36" i="8"/>
  <c r="P36" i="8"/>
  <c r="Q36" i="8"/>
  <c r="R36" i="8"/>
  <c r="O37" i="8"/>
  <c r="P37" i="8"/>
  <c r="Q37" i="8"/>
  <c r="R37" i="8"/>
  <c r="O38" i="8"/>
  <c r="P38" i="8"/>
  <c r="Q38" i="8"/>
  <c r="R38" i="8"/>
  <c r="O39" i="8"/>
  <c r="P39" i="8"/>
  <c r="Q39" i="8"/>
  <c r="R39" i="8"/>
  <c r="O40" i="8"/>
  <c r="P40" i="8"/>
  <c r="Q40" i="8"/>
  <c r="R40" i="8"/>
  <c r="O41" i="8"/>
  <c r="P41" i="8"/>
  <c r="Q41" i="8"/>
  <c r="R41" i="8"/>
  <c r="O42" i="8"/>
  <c r="P42" i="8"/>
  <c r="Q42" i="8"/>
  <c r="R42" i="8"/>
  <c r="O43" i="8"/>
  <c r="P43" i="8"/>
  <c r="Q43" i="8"/>
  <c r="R43" i="8"/>
  <c r="O9" i="8"/>
  <c r="P9" i="8"/>
  <c r="Q9" i="8"/>
  <c r="R9" i="8"/>
  <c r="O10" i="5"/>
  <c r="P10" i="5"/>
  <c r="Q10" i="5"/>
  <c r="R10" i="5"/>
  <c r="O11" i="5"/>
  <c r="P11" i="5"/>
  <c r="Q11" i="5"/>
  <c r="R11" i="5"/>
  <c r="O12" i="5"/>
  <c r="P12" i="5"/>
  <c r="Q12" i="5"/>
  <c r="R12" i="5"/>
  <c r="O13" i="5"/>
  <c r="P13" i="5"/>
  <c r="Q13" i="5"/>
  <c r="R13" i="5"/>
  <c r="O14" i="5"/>
  <c r="P14" i="5"/>
  <c r="Q14" i="5"/>
  <c r="R14" i="5"/>
  <c r="O15" i="5"/>
  <c r="P15" i="5"/>
  <c r="Q15" i="5"/>
  <c r="R15" i="5"/>
  <c r="O16" i="5"/>
  <c r="P16" i="5"/>
  <c r="Q16" i="5"/>
  <c r="R16" i="5"/>
  <c r="O17" i="5"/>
  <c r="P17" i="5"/>
  <c r="Q17" i="5"/>
  <c r="R17" i="5"/>
  <c r="P18" i="5"/>
  <c r="Q18" i="5"/>
  <c r="R18" i="5"/>
  <c r="O19" i="5"/>
  <c r="P19" i="5"/>
  <c r="Q19" i="5"/>
  <c r="R19" i="5"/>
  <c r="O20" i="5"/>
  <c r="P20" i="5"/>
  <c r="Q20" i="5"/>
  <c r="R20" i="5"/>
  <c r="O21" i="5"/>
  <c r="P21" i="5"/>
  <c r="Q21" i="5"/>
  <c r="R21" i="5"/>
  <c r="O22" i="5"/>
  <c r="P22" i="5"/>
  <c r="Q22" i="5"/>
  <c r="R22" i="5"/>
  <c r="O23" i="5"/>
  <c r="P23" i="5"/>
  <c r="Q23" i="5"/>
  <c r="R23" i="5"/>
  <c r="P28" i="5"/>
  <c r="Q28" i="5"/>
  <c r="R28" i="5"/>
  <c r="O29" i="5"/>
  <c r="P29" i="5"/>
  <c r="Q29" i="5"/>
  <c r="R29" i="5"/>
  <c r="O30" i="5"/>
  <c r="P30" i="5"/>
  <c r="Q30" i="5"/>
  <c r="R30" i="5"/>
  <c r="O31" i="5"/>
  <c r="P31" i="5"/>
  <c r="Q31" i="5"/>
  <c r="R31" i="5"/>
  <c r="O32" i="5"/>
  <c r="P32" i="5"/>
  <c r="Q32" i="5"/>
  <c r="R32" i="5"/>
  <c r="O33" i="5"/>
  <c r="P33" i="5"/>
  <c r="Q33" i="5"/>
  <c r="R33" i="5"/>
  <c r="O34" i="5"/>
  <c r="P34" i="5"/>
  <c r="Q34" i="5"/>
  <c r="R34" i="5"/>
  <c r="O35" i="5"/>
  <c r="P35" i="5"/>
  <c r="Q35" i="5"/>
  <c r="R35" i="5"/>
  <c r="O36" i="5"/>
  <c r="P36" i="5"/>
  <c r="Q36" i="5"/>
  <c r="R36" i="5"/>
  <c r="O37" i="5"/>
  <c r="P37" i="5"/>
  <c r="Q37" i="5"/>
  <c r="R37" i="5"/>
  <c r="O9" i="5"/>
  <c r="P9" i="5"/>
  <c r="Q9" i="5"/>
  <c r="R9" i="5"/>
  <c r="O10" i="4"/>
  <c r="P10" i="4"/>
  <c r="Q10" i="4"/>
  <c r="R10" i="4"/>
  <c r="O11" i="4"/>
  <c r="P11" i="4"/>
  <c r="Q11" i="4"/>
  <c r="R11" i="4"/>
  <c r="O12" i="4"/>
  <c r="P12" i="4"/>
  <c r="Q12" i="4"/>
  <c r="R12" i="4"/>
  <c r="O13" i="4"/>
  <c r="P13" i="4"/>
  <c r="Q13" i="4"/>
  <c r="R13" i="4"/>
  <c r="O14" i="4"/>
  <c r="P14" i="4"/>
  <c r="Q14" i="4"/>
  <c r="R14" i="4"/>
  <c r="O15" i="4"/>
  <c r="P15" i="4"/>
  <c r="Q15" i="4"/>
  <c r="R15" i="4"/>
  <c r="O16" i="4"/>
  <c r="P16" i="4"/>
  <c r="Q16" i="4"/>
  <c r="R16" i="4"/>
  <c r="O17" i="4"/>
  <c r="P17" i="4"/>
  <c r="Q17" i="4"/>
  <c r="R17" i="4"/>
  <c r="O18" i="4"/>
  <c r="P18" i="4"/>
  <c r="Q18" i="4"/>
  <c r="R18" i="4"/>
  <c r="O19" i="4"/>
  <c r="P19" i="4"/>
  <c r="Q19" i="4"/>
  <c r="R19" i="4"/>
  <c r="P20" i="4"/>
  <c r="Q20" i="4"/>
  <c r="R20" i="4"/>
  <c r="O21" i="4"/>
  <c r="P21" i="4"/>
  <c r="Q21" i="4"/>
  <c r="R21" i="4"/>
  <c r="O22" i="4"/>
  <c r="P22" i="4"/>
  <c r="Q22" i="4"/>
  <c r="R22" i="4"/>
  <c r="O23" i="4"/>
  <c r="P23" i="4"/>
  <c r="Q23" i="4"/>
  <c r="R23" i="4"/>
  <c r="O24" i="4"/>
  <c r="P24" i="4"/>
  <c r="Q24" i="4"/>
  <c r="R24" i="4"/>
  <c r="O25" i="4"/>
  <c r="P25" i="4"/>
  <c r="Q25" i="4"/>
  <c r="R25" i="4"/>
  <c r="P26" i="4"/>
  <c r="Q26" i="4"/>
  <c r="R26" i="4"/>
  <c r="P28" i="4"/>
  <c r="Q28" i="4"/>
  <c r="R28" i="4"/>
  <c r="O29" i="4"/>
  <c r="P29" i="4"/>
  <c r="Q29" i="4"/>
  <c r="R29" i="4"/>
  <c r="O30" i="4"/>
  <c r="P30" i="4"/>
  <c r="Q30" i="4"/>
  <c r="R30" i="4"/>
  <c r="O31" i="4"/>
  <c r="P31" i="4"/>
  <c r="Q31" i="4"/>
  <c r="R31" i="4"/>
  <c r="O32" i="4"/>
  <c r="P32" i="4"/>
  <c r="Q32" i="4"/>
  <c r="R32" i="4"/>
  <c r="O33" i="4"/>
  <c r="P33" i="4"/>
  <c r="Q33" i="4"/>
  <c r="R33" i="4"/>
  <c r="O34" i="4"/>
  <c r="P34" i="4"/>
  <c r="Q34" i="4"/>
  <c r="R34" i="4"/>
  <c r="O35" i="4"/>
  <c r="P35" i="4"/>
  <c r="Q35" i="4"/>
  <c r="R35" i="4"/>
  <c r="O36" i="4"/>
  <c r="P36" i="4"/>
  <c r="Q36" i="4"/>
  <c r="R36" i="4"/>
  <c r="O37" i="4"/>
  <c r="P37" i="4"/>
  <c r="Q37" i="4"/>
  <c r="R37" i="4"/>
  <c r="O9" i="4"/>
  <c r="P9" i="4"/>
  <c r="Q9" i="4"/>
  <c r="R9" i="4"/>
  <c r="O10" i="2"/>
  <c r="P10" i="2"/>
  <c r="Q10" i="2"/>
  <c r="R10" i="2"/>
  <c r="O11" i="2"/>
  <c r="P11" i="2"/>
  <c r="Q11" i="2"/>
  <c r="R11" i="2"/>
  <c r="O12" i="2"/>
  <c r="P12" i="2"/>
  <c r="Q12" i="2"/>
  <c r="R12" i="2"/>
  <c r="O13" i="2"/>
  <c r="P13" i="2"/>
  <c r="Q13" i="2"/>
  <c r="R13" i="2"/>
  <c r="O14" i="2"/>
  <c r="P14" i="2"/>
  <c r="Q14" i="2"/>
  <c r="R14" i="2"/>
  <c r="O15" i="2"/>
  <c r="P15" i="2"/>
  <c r="Q15" i="2"/>
  <c r="R15" i="2"/>
  <c r="O16" i="2"/>
  <c r="P16" i="2"/>
  <c r="Q16" i="2"/>
  <c r="R16" i="2"/>
  <c r="O17" i="2"/>
  <c r="P17" i="2"/>
  <c r="Q17" i="2"/>
  <c r="R17" i="2"/>
  <c r="P18" i="2"/>
  <c r="Q18" i="2"/>
  <c r="R18" i="2"/>
  <c r="O19" i="2"/>
  <c r="P19" i="2"/>
  <c r="Q19" i="2"/>
  <c r="R19" i="2"/>
  <c r="P20" i="2"/>
  <c r="Q20" i="2"/>
  <c r="R20" i="2"/>
  <c r="O21" i="2"/>
  <c r="P21" i="2"/>
  <c r="Q21" i="2"/>
  <c r="R21" i="2"/>
  <c r="O22" i="2"/>
  <c r="P22" i="2"/>
  <c r="Q22" i="2"/>
  <c r="R22" i="2"/>
  <c r="O24" i="2"/>
  <c r="P24" i="2"/>
  <c r="Q24" i="2"/>
  <c r="R24" i="2"/>
  <c r="O25" i="2"/>
  <c r="P25" i="2"/>
  <c r="Q25" i="2"/>
  <c r="R25" i="2"/>
  <c r="O26" i="2"/>
  <c r="P26" i="2"/>
  <c r="Q26" i="2"/>
  <c r="R26" i="2"/>
  <c r="O27" i="2"/>
  <c r="P27" i="2"/>
  <c r="Q27" i="2"/>
  <c r="R27" i="2"/>
  <c r="O28" i="2"/>
  <c r="P28" i="2"/>
  <c r="Q28" i="2"/>
  <c r="R28" i="2"/>
  <c r="O29" i="2"/>
  <c r="P29" i="2"/>
  <c r="Q29" i="2"/>
  <c r="R29" i="2"/>
  <c r="O30" i="2"/>
  <c r="P30" i="2"/>
  <c r="Q30" i="2"/>
  <c r="R30" i="2"/>
  <c r="O31" i="2"/>
  <c r="P31" i="2"/>
  <c r="Q31" i="2"/>
  <c r="R31" i="2"/>
  <c r="O32" i="2"/>
  <c r="P32" i="2"/>
  <c r="Q32" i="2"/>
  <c r="R32" i="2"/>
  <c r="O33" i="2"/>
  <c r="P33" i="2"/>
  <c r="Q33" i="2"/>
  <c r="R33" i="2"/>
  <c r="O34" i="2"/>
  <c r="P34" i="2"/>
  <c r="Q34" i="2"/>
  <c r="R34" i="2"/>
  <c r="O35" i="2"/>
  <c r="P35" i="2"/>
  <c r="Q35" i="2"/>
  <c r="R35" i="2"/>
  <c r="O9" i="2"/>
  <c r="P9" i="2"/>
  <c r="Q9" i="2"/>
  <c r="R9" i="2"/>
  <c r="BK28" i="11"/>
  <c r="BK29" i="11"/>
  <c r="BK30" i="11"/>
  <c r="BK31" i="11"/>
  <c r="BK32" i="11"/>
  <c r="U28" i="11"/>
  <c r="U29" i="11"/>
  <c r="U30" i="11"/>
  <c r="U31" i="11"/>
  <c r="U32" i="11"/>
  <c r="N28" i="11"/>
  <c r="P28" i="11"/>
  <c r="D29" i="11"/>
  <c r="F29" i="11"/>
  <c r="J30" i="11"/>
  <c r="L30" i="11"/>
  <c r="H31" i="11"/>
  <c r="J31" i="11"/>
  <c r="L32" i="11"/>
  <c r="N32" i="11"/>
  <c r="P32" i="11"/>
  <c r="B28" i="11"/>
  <c r="B29" i="11"/>
  <c r="B30" i="11"/>
  <c r="B31" i="11"/>
  <c r="B32" i="11"/>
  <c r="F24" i="7" l="1"/>
  <c r="I62" i="7"/>
  <c r="F32" i="7"/>
  <c r="I60" i="7"/>
  <c r="E32" i="7"/>
  <c r="O32" i="7" s="1"/>
  <c r="F30" i="6"/>
  <c r="I62" i="6"/>
  <c r="F32" i="6"/>
  <c r="I60" i="6"/>
  <c r="I65" i="9"/>
  <c r="F32" i="9"/>
  <c r="I62" i="9"/>
  <c r="F34" i="9"/>
  <c r="F30" i="9"/>
  <c r="F28" i="9"/>
  <c r="C55" i="8"/>
  <c r="I64" i="8"/>
  <c r="E32" i="8"/>
  <c r="O32" i="8" s="1"/>
  <c r="F18" i="8"/>
  <c r="F38" i="8"/>
  <c r="F30" i="8"/>
  <c r="F42" i="8"/>
  <c r="C49" i="5"/>
  <c r="F16" i="5"/>
  <c r="E28" i="5"/>
  <c r="O28" i="5" s="1"/>
  <c r="I60" i="5"/>
  <c r="F32" i="5"/>
  <c r="F26" i="5"/>
  <c r="C50" i="5"/>
  <c r="C50" i="4"/>
  <c r="F43" i="4"/>
  <c r="E28" i="4"/>
  <c r="O28" i="4" s="1"/>
  <c r="F18" i="4"/>
  <c r="I56" i="4"/>
  <c r="F26" i="4"/>
  <c r="C51" i="4"/>
  <c r="E26" i="4"/>
  <c r="O26" i="4" s="1"/>
  <c r="C47" i="2"/>
  <c r="F40" i="2"/>
  <c r="F16" i="2"/>
  <c r="F24" i="2"/>
  <c r="I52" i="2"/>
  <c r="C48" i="2"/>
  <c r="E20" i="2"/>
  <c r="O20" i="2" s="1"/>
  <c r="U39" i="1" l="1"/>
  <c r="Q39" i="1"/>
  <c r="M39" i="1"/>
  <c r="I39" i="1"/>
  <c r="E39" i="1"/>
  <c r="Q34" i="1"/>
  <c r="J32" i="11" s="1"/>
  <c r="M34" i="1"/>
  <c r="H32" i="11" s="1"/>
  <c r="I34" i="1"/>
  <c r="F32" i="11" s="1"/>
  <c r="E34" i="1"/>
  <c r="D32" i="11" s="1"/>
  <c r="R32" i="11" s="1"/>
  <c r="AC33" i="1"/>
  <c r="P31" i="11" s="1"/>
  <c r="Y33" i="1"/>
  <c r="N31" i="11" s="1"/>
  <c r="U33" i="1"/>
  <c r="L31" i="11" s="1"/>
  <c r="I33" i="1"/>
  <c r="F31" i="11" s="1"/>
  <c r="E33" i="1"/>
  <c r="D31" i="11" s="1"/>
  <c r="AC32" i="1"/>
  <c r="P30" i="11" s="1"/>
  <c r="Y32" i="1"/>
  <c r="N30" i="11" s="1"/>
  <c r="M32" i="1"/>
  <c r="H30" i="11" s="1"/>
  <c r="I32" i="1"/>
  <c r="F30" i="11" s="1"/>
  <c r="E32" i="1"/>
  <c r="D30" i="11" s="1"/>
  <c r="AC31" i="1"/>
  <c r="P29" i="11" s="1"/>
  <c r="Y31" i="1"/>
  <c r="N29" i="11" s="1"/>
  <c r="U31" i="1"/>
  <c r="L29" i="11" s="1"/>
  <c r="Q31" i="1"/>
  <c r="J29" i="11" s="1"/>
  <c r="M31" i="1"/>
  <c r="H29" i="11" s="1"/>
  <c r="U30" i="1"/>
  <c r="L28" i="11" s="1"/>
  <c r="Q30" i="1"/>
  <c r="J28" i="11" s="1"/>
  <c r="M30" i="1"/>
  <c r="H28" i="11" s="1"/>
  <c r="I30" i="1"/>
  <c r="F28" i="11" s="1"/>
  <c r="E30" i="1"/>
  <c r="D28" i="11" s="1"/>
  <c r="R28" i="11" s="1"/>
  <c r="AC29" i="1"/>
  <c r="Y29" i="1"/>
  <c r="I29" i="1"/>
  <c r="E29" i="1"/>
  <c r="AC28" i="1"/>
  <c r="Y28" i="1"/>
  <c r="U28" i="1"/>
  <c r="Q28" i="1"/>
  <c r="U27" i="1"/>
  <c r="Q27" i="1"/>
  <c r="M27" i="1"/>
  <c r="I27" i="1"/>
  <c r="E27" i="1"/>
  <c r="U26" i="1"/>
  <c r="Q26" i="1"/>
  <c r="M26" i="1"/>
  <c r="I26" i="1"/>
  <c r="E26" i="1"/>
  <c r="AC25" i="1"/>
  <c r="Y25" i="1"/>
  <c r="AC24" i="1"/>
  <c r="Y24" i="1"/>
  <c r="U24" i="1"/>
  <c r="I24" i="1"/>
  <c r="E24" i="1"/>
  <c r="AC23" i="1"/>
  <c r="Y23" i="1"/>
  <c r="I23" i="1"/>
  <c r="E23" i="1"/>
  <c r="AC22" i="1"/>
  <c r="Y22" i="1"/>
  <c r="U22" i="1"/>
  <c r="Q22" i="1"/>
  <c r="M22" i="1"/>
  <c r="AC21" i="1"/>
  <c r="Y21" i="1"/>
  <c r="U21" i="1"/>
  <c r="Q21" i="1"/>
  <c r="U20" i="1"/>
  <c r="Q20" i="1"/>
  <c r="M20" i="1"/>
  <c r="I20" i="1"/>
  <c r="E20" i="1"/>
  <c r="U19" i="1"/>
  <c r="Q19" i="1"/>
  <c r="M19" i="1"/>
  <c r="I19" i="1"/>
  <c r="E19" i="1"/>
  <c r="AC18" i="1"/>
  <c r="Y18" i="1"/>
  <c r="I18" i="1"/>
  <c r="E18" i="1"/>
  <c r="AC17" i="1"/>
  <c r="Y17" i="1"/>
  <c r="M17" i="1"/>
  <c r="I17" i="1"/>
  <c r="E17" i="1"/>
  <c r="AC16" i="1"/>
  <c r="Y16" i="1"/>
  <c r="I16" i="1"/>
  <c r="E16" i="1"/>
  <c r="AC15" i="1"/>
  <c r="Y15" i="1"/>
  <c r="U15" i="1"/>
  <c r="Q15" i="1"/>
  <c r="Y14" i="1"/>
  <c r="U14" i="1"/>
  <c r="Q14" i="1"/>
  <c r="M14" i="1"/>
  <c r="U13" i="1"/>
  <c r="Q13" i="1"/>
  <c r="M13" i="1"/>
  <c r="I13" i="1"/>
  <c r="U12" i="1"/>
  <c r="Q12" i="1"/>
  <c r="M12" i="1"/>
  <c r="I12" i="1"/>
  <c r="E12" i="1"/>
  <c r="AC11" i="1"/>
  <c r="Q11" i="1"/>
  <c r="M11" i="1"/>
  <c r="I11" i="1"/>
  <c r="E11" i="1"/>
  <c r="AC10" i="1"/>
  <c r="Y10" i="1"/>
  <c r="M10" i="1"/>
  <c r="I10" i="1"/>
  <c r="E10" i="1"/>
  <c r="AC9" i="1"/>
  <c r="Y9" i="1"/>
  <c r="U9" i="1"/>
  <c r="I9" i="1"/>
  <c r="E9" i="1"/>
  <c r="AC8" i="1"/>
  <c r="Y8" i="1"/>
  <c r="U8" i="1"/>
  <c r="Q8" i="1"/>
  <c r="E8" i="1"/>
  <c r="AC7" i="1"/>
  <c r="Y7" i="1"/>
  <c r="U7" i="1"/>
  <c r="Q7" i="1"/>
  <c r="R29" i="11" l="1"/>
  <c r="R31" i="11"/>
  <c r="R30" i="11"/>
  <c r="AF30" i="1"/>
  <c r="B26" i="11" l="1"/>
  <c r="D26" i="11"/>
  <c r="F26" i="11"/>
  <c r="H26" i="11"/>
  <c r="U26" i="11"/>
  <c r="BK26" i="11"/>
  <c r="B27" i="11"/>
  <c r="J27" i="11"/>
  <c r="L27" i="11"/>
  <c r="U27" i="11"/>
  <c r="BK27" i="11"/>
  <c r="P25" i="11"/>
  <c r="N25" i="11"/>
  <c r="L20" i="11"/>
  <c r="L10" i="11"/>
  <c r="BK25" i="11"/>
  <c r="U25" i="11"/>
  <c r="B25" i="11"/>
  <c r="N27" i="11"/>
  <c r="F27" i="11"/>
  <c r="D27" i="11"/>
  <c r="P26" i="11"/>
  <c r="N26" i="11"/>
  <c r="J26" i="11"/>
  <c r="L25" i="11"/>
  <c r="J25" i="11"/>
  <c r="H25" i="11"/>
  <c r="F25" i="11"/>
  <c r="P27" i="11"/>
  <c r="E20" i="9"/>
  <c r="O20" i="9" s="1"/>
  <c r="E22" i="8"/>
  <c r="O22" i="8" s="1"/>
  <c r="E18" i="5"/>
  <c r="O18" i="5" s="1"/>
  <c r="D38" i="4"/>
  <c r="E38" i="4"/>
  <c r="F38" i="4"/>
  <c r="E20" i="4"/>
  <c r="O20" i="4" s="1"/>
  <c r="E18" i="2"/>
  <c r="O18" i="2" s="1"/>
  <c r="N11" i="11"/>
  <c r="N8" i="11"/>
  <c r="L6" i="11"/>
  <c r="N6" i="11"/>
  <c r="L12" i="11"/>
  <c r="N12" i="11"/>
  <c r="N5" i="11"/>
  <c r="D5" i="11"/>
  <c r="D11" i="11"/>
  <c r="D12" i="11"/>
  <c r="D13" i="11"/>
  <c r="D18" i="11"/>
  <c r="D19" i="11"/>
  <c r="D20" i="11"/>
  <c r="F5" i="11"/>
  <c r="F6" i="11"/>
  <c r="F12" i="11"/>
  <c r="F13" i="11"/>
  <c r="F19" i="11"/>
  <c r="F20" i="11"/>
  <c r="F21" i="11"/>
  <c r="H5" i="11"/>
  <c r="H6" i="11"/>
  <c r="H7" i="11"/>
  <c r="H13" i="11"/>
  <c r="H14" i="11"/>
  <c r="H19" i="11"/>
  <c r="H21" i="11"/>
  <c r="J7" i="11"/>
  <c r="J8" i="11"/>
  <c r="J14" i="11"/>
  <c r="J15" i="11"/>
  <c r="J16" i="11"/>
  <c r="J22" i="11"/>
  <c r="J23" i="11"/>
  <c r="L8" i="11"/>
  <c r="L9" i="11"/>
  <c r="L14" i="11"/>
  <c r="L15" i="11"/>
  <c r="L16" i="11"/>
  <c r="L22" i="11"/>
  <c r="L23" i="11"/>
  <c r="N9" i="11"/>
  <c r="N10" i="11"/>
  <c r="N17" i="11"/>
  <c r="N23" i="11"/>
  <c r="P10" i="11"/>
  <c r="P11" i="11"/>
  <c r="P17" i="11"/>
  <c r="P18" i="11"/>
  <c r="D25" i="11" l="1"/>
  <c r="R25" i="11" s="1"/>
  <c r="AD27" i="1"/>
  <c r="L26" i="11"/>
  <c r="R26" i="11" s="1"/>
  <c r="AD28" i="1"/>
  <c r="H27" i="11"/>
  <c r="AD29" i="1"/>
  <c r="R27" i="11"/>
  <c r="P23" i="11"/>
  <c r="N14" i="11"/>
  <c r="J13" i="11"/>
  <c r="J6" i="11"/>
  <c r="H23" i="11"/>
  <c r="P15" i="11"/>
  <c r="N16" i="11"/>
  <c r="L19" i="11"/>
  <c r="H17" i="11"/>
  <c r="F18" i="11"/>
  <c r="D21" i="11"/>
  <c r="P12" i="11"/>
  <c r="N7" i="11"/>
  <c r="L5" i="11"/>
  <c r="H11" i="11"/>
  <c r="F10" i="11"/>
  <c r="D9" i="11"/>
  <c r="P22" i="11"/>
  <c r="N22" i="11"/>
  <c r="L11" i="11"/>
  <c r="J11" i="11"/>
  <c r="H9" i="11"/>
  <c r="P5" i="11"/>
  <c r="J20" i="11"/>
  <c r="F23" i="11"/>
  <c r="D23" i="11"/>
  <c r="AE7" i="1" l="1"/>
  <c r="D6" i="11"/>
  <c r="J12" i="11"/>
  <c r="AD14" i="1"/>
  <c r="F9" i="11"/>
  <c r="H20" i="11"/>
  <c r="AD22" i="1"/>
  <c r="AD25" i="1"/>
  <c r="D17" i="11" l="1"/>
  <c r="D14" i="11"/>
  <c r="P13" i="11"/>
  <c r="P16" i="11"/>
  <c r="P8" i="11"/>
  <c r="B22" i="11"/>
  <c r="U22" i="11"/>
  <c r="BK22" i="11"/>
  <c r="B23" i="11"/>
  <c r="U23" i="11"/>
  <c r="BK23" i="11"/>
  <c r="B24" i="11"/>
  <c r="N24" i="11"/>
  <c r="P24" i="11"/>
  <c r="U24" i="11"/>
  <c r="BK24" i="11"/>
  <c r="N18" i="11"/>
  <c r="D24" i="11"/>
  <c r="F38" i="7" l="1"/>
  <c r="I53" i="7"/>
  <c r="F36" i="7"/>
  <c r="F38" i="6"/>
  <c r="I53" i="6"/>
  <c r="F34" i="6"/>
  <c r="I56" i="9"/>
  <c r="F40" i="9"/>
  <c r="I60" i="8"/>
  <c r="F40" i="8"/>
  <c r="I61" i="8"/>
  <c r="F24" i="5"/>
  <c r="F28" i="5"/>
  <c r="I58" i="5"/>
  <c r="F28" i="4"/>
  <c r="F34" i="4"/>
  <c r="F42" i="4"/>
  <c r="F26" i="2"/>
  <c r="F30" i="2"/>
  <c r="F39" i="2"/>
  <c r="AD34" i="1" l="1"/>
  <c r="H24" i="11"/>
  <c r="F24" i="11"/>
  <c r="H22" i="11"/>
  <c r="F22" i="11"/>
  <c r="P21" i="11"/>
  <c r="N21" i="11"/>
  <c r="L21" i="11"/>
  <c r="P20" i="11"/>
  <c r="N20" i="11"/>
  <c r="N19" i="11"/>
  <c r="J19" i="11"/>
  <c r="L18" i="11"/>
  <c r="J18" i="11"/>
  <c r="L17" i="11"/>
  <c r="J17" i="11"/>
  <c r="H16" i="11"/>
  <c r="F16" i="11"/>
  <c r="N15" i="11"/>
  <c r="H15" i="11"/>
  <c r="F15" i="11"/>
  <c r="P14" i="11"/>
  <c r="L13" i="11"/>
  <c r="H12" i="11"/>
  <c r="J10" i="11"/>
  <c r="H10" i="11"/>
  <c r="P9" i="11"/>
  <c r="H8" i="11"/>
  <c r="D8" i="11"/>
  <c r="P7" i="11"/>
  <c r="L7" i="11"/>
  <c r="F7" i="11"/>
  <c r="F8" i="11" l="1"/>
  <c r="AD10" i="1"/>
  <c r="D16" i="11"/>
  <c r="AD18" i="1"/>
  <c r="J21" i="11"/>
  <c r="AD23" i="1"/>
  <c r="N13" i="11"/>
  <c r="AD15" i="1"/>
  <c r="F11" i="11"/>
  <c r="AD13" i="1"/>
  <c r="D7" i="11"/>
  <c r="AD9" i="1"/>
  <c r="D22" i="11"/>
  <c r="R22" i="11" s="1"/>
  <c r="AD24" i="1"/>
  <c r="F14" i="11"/>
  <c r="AD16" i="1"/>
  <c r="D10" i="11"/>
  <c r="AD12" i="1"/>
  <c r="F17" i="11"/>
  <c r="AD19" i="1"/>
  <c r="P19" i="11"/>
  <c r="AD21" i="1"/>
  <c r="J5" i="11"/>
  <c r="AD7" i="1"/>
  <c r="J9" i="11"/>
  <c r="AD11" i="1"/>
  <c r="D15" i="11"/>
  <c r="AD17" i="1"/>
  <c r="H18" i="11"/>
  <c r="AD20" i="1"/>
  <c r="J24" i="11"/>
  <c r="AD26" i="1"/>
  <c r="P6" i="11"/>
  <c r="AD8" i="1"/>
  <c r="L24" i="11"/>
  <c r="R23" i="11"/>
  <c r="AE17" i="1" l="1"/>
  <c r="AE18" i="1"/>
  <c r="AE12" i="1"/>
  <c r="AE9" i="1"/>
  <c r="AE27" i="1"/>
  <c r="AE28" i="1"/>
  <c r="AE29" i="1"/>
  <c r="AD30" i="1"/>
  <c r="AE8" i="1"/>
  <c r="AE16" i="1"/>
  <c r="AE25" i="1"/>
  <c r="AE26" i="1"/>
  <c r="AE24" i="1"/>
  <c r="AE22" i="1"/>
  <c r="AE23" i="1"/>
  <c r="R24" i="11"/>
  <c r="AE21" i="1"/>
  <c r="AE20" i="1"/>
  <c r="AE10" i="1"/>
  <c r="AE19" i="1"/>
  <c r="AE13" i="1"/>
  <c r="AE14" i="1"/>
  <c r="AE15" i="1"/>
  <c r="AE11" i="1"/>
  <c r="F10" i="7"/>
  <c r="F26" i="7"/>
  <c r="I59" i="7"/>
  <c r="F22" i="6"/>
  <c r="F26" i="6"/>
  <c r="I59" i="6"/>
  <c r="F14" i="9"/>
  <c r="I63" i="9"/>
  <c r="F20" i="9"/>
  <c r="F26" i="8"/>
  <c r="I62" i="8"/>
  <c r="F10" i="8"/>
  <c r="I56" i="5"/>
  <c r="I59" i="5"/>
  <c r="F22" i="5"/>
  <c r="I57" i="4"/>
  <c r="F14" i="4"/>
  <c r="F14" i="2"/>
  <c r="I54" i="2"/>
  <c r="CL26" i="11" l="1"/>
  <c r="O26" i="11"/>
  <c r="CK26" i="11"/>
  <c r="J12" i="7"/>
  <c r="J12" i="6"/>
  <c r="J10" i="8"/>
  <c r="J22" i="5"/>
  <c r="I55" i="4"/>
  <c r="I47" i="2"/>
  <c r="BK20" i="11"/>
  <c r="U20" i="11"/>
  <c r="B20" i="11"/>
  <c r="R20" i="11" l="1"/>
  <c r="R21" i="11" l="1"/>
  <c r="F34" i="2"/>
  <c r="J30" i="2"/>
  <c r="F22" i="2"/>
  <c r="I49" i="2"/>
  <c r="I50" i="2"/>
  <c r="F20" i="2"/>
  <c r="F32" i="2"/>
  <c r="I55" i="2"/>
  <c r="F10" i="2"/>
  <c r="F12" i="2"/>
  <c r="F41" i="2"/>
  <c r="C49" i="2"/>
  <c r="I53" i="2"/>
  <c r="I48" i="2"/>
  <c r="F28" i="2"/>
  <c r="I51" i="2"/>
  <c r="F36" i="4"/>
  <c r="J34" i="4"/>
  <c r="F10" i="4"/>
  <c r="F22" i="4"/>
  <c r="F24" i="4"/>
  <c r="I52" i="4"/>
  <c r="F30" i="4"/>
  <c r="F16" i="4"/>
  <c r="I51" i="4"/>
  <c r="F12" i="4"/>
  <c r="F44" i="4"/>
  <c r="C52" i="4"/>
  <c r="I54" i="4"/>
  <c r="I50" i="4"/>
  <c r="F32" i="4"/>
  <c r="I53" i="4"/>
  <c r="F34" i="5"/>
  <c r="I51" i="5"/>
  <c r="I54" i="5"/>
  <c r="F20" i="5"/>
  <c r="F10" i="5"/>
  <c r="I52" i="5"/>
  <c r="F36" i="5"/>
  <c r="I57" i="5"/>
  <c r="I53" i="5"/>
  <c r="BQ23" i="11" l="1"/>
  <c r="BQ27" i="11"/>
  <c r="BQ31" i="11"/>
  <c r="BR29" i="11"/>
  <c r="BS29" i="11" s="1"/>
  <c r="BR26" i="11"/>
  <c r="BS26" i="11" s="1"/>
  <c r="E20" i="11"/>
  <c r="BR23" i="11"/>
  <c r="BS23" i="11" s="1"/>
  <c r="BR27" i="11"/>
  <c r="BS27" i="11" s="1"/>
  <c r="BR31" i="11"/>
  <c r="BS31" i="11" s="1"/>
  <c r="E22" i="11"/>
  <c r="BQ26" i="11"/>
  <c r="E31" i="11"/>
  <c r="BQ20" i="11"/>
  <c r="BQ24" i="11"/>
  <c r="BQ28" i="11"/>
  <c r="BQ32" i="11"/>
  <c r="E23" i="11"/>
  <c r="BQ30" i="11"/>
  <c r="BR20" i="11"/>
  <c r="BR24" i="11"/>
  <c r="BS24" i="11" s="1"/>
  <c r="BR28" i="11"/>
  <c r="BS28" i="11" s="1"/>
  <c r="BR32" i="11"/>
  <c r="BS32" i="11" s="1"/>
  <c r="E28" i="11"/>
  <c r="E30" i="11"/>
  <c r="BQ22" i="11"/>
  <c r="BQ25" i="11"/>
  <c r="BQ29" i="11"/>
  <c r="E29" i="11"/>
  <c r="BR25" i="11"/>
  <c r="BS25" i="11" s="1"/>
  <c r="BR22" i="11"/>
  <c r="BS22" i="11" s="1"/>
  <c r="BR30" i="11"/>
  <c r="BS30" i="11" s="1"/>
  <c r="E24" i="11"/>
  <c r="E27" i="11"/>
  <c r="E32" i="11"/>
  <c r="E26" i="11"/>
  <c r="E25" i="11"/>
  <c r="BN22" i="11"/>
  <c r="BO22" i="11" s="1"/>
  <c r="BN26" i="11"/>
  <c r="BO26" i="11" s="1"/>
  <c r="BN30" i="11"/>
  <c r="BO30" i="11" s="1"/>
  <c r="BM23" i="11"/>
  <c r="BP23" i="11" s="1"/>
  <c r="BM27" i="11"/>
  <c r="BP27" i="11" s="1"/>
  <c r="BM31" i="11"/>
  <c r="BP31" i="11" s="1"/>
  <c r="BN27" i="11"/>
  <c r="BM20" i="11"/>
  <c r="BM24" i="11"/>
  <c r="BP24" i="11" s="1"/>
  <c r="BM28" i="11"/>
  <c r="BP28" i="11" s="1"/>
  <c r="BM32" i="11"/>
  <c r="BP32" i="11" s="1"/>
  <c r="BM30" i="11"/>
  <c r="BP30" i="11" s="1"/>
  <c r="BN20" i="11"/>
  <c r="BN24" i="11"/>
  <c r="BO24" i="11" s="1"/>
  <c r="BN28" i="11"/>
  <c r="BO28" i="11" s="1"/>
  <c r="BN32" i="11"/>
  <c r="BO32" i="11" s="1"/>
  <c r="BM22" i="11"/>
  <c r="BP22" i="11" s="1"/>
  <c r="BM26" i="11"/>
  <c r="BP26" i="11" s="1"/>
  <c r="BN31" i="11"/>
  <c r="BO31" i="11" s="1"/>
  <c r="BM25" i="11"/>
  <c r="BP25" i="11" s="1"/>
  <c r="BM29" i="11"/>
  <c r="BP29" i="11" s="1"/>
  <c r="BN23" i="11"/>
  <c r="BO23" i="11" s="1"/>
  <c r="BN25" i="11"/>
  <c r="BO25" i="11" s="1"/>
  <c r="BN29" i="11"/>
  <c r="BO29" i="11" s="1"/>
  <c r="AA27" i="11"/>
  <c r="AA29" i="11"/>
  <c r="AA25" i="11"/>
  <c r="AA31" i="11"/>
  <c r="AA26" i="11"/>
  <c r="AA32" i="11"/>
  <c r="AA24" i="11"/>
  <c r="AA28" i="11"/>
  <c r="AA30" i="11"/>
  <c r="C22" i="11"/>
  <c r="C30" i="11"/>
  <c r="C23" i="11"/>
  <c r="C31" i="11"/>
  <c r="V25" i="11"/>
  <c r="V28" i="11"/>
  <c r="C24" i="11"/>
  <c r="C32" i="11"/>
  <c r="V26" i="11"/>
  <c r="C20" i="11"/>
  <c r="C25" i="11"/>
  <c r="V27" i="11"/>
  <c r="V30" i="11"/>
  <c r="C27" i="11"/>
  <c r="C26" i="11"/>
  <c r="V24" i="11"/>
  <c r="V29" i="11"/>
  <c r="C28" i="11"/>
  <c r="C29" i="11"/>
  <c r="V32" i="11"/>
  <c r="V31" i="11"/>
  <c r="BO27" i="11"/>
  <c r="AA23" i="11"/>
  <c r="V23" i="11"/>
  <c r="BM2" i="11"/>
  <c r="BK21" i="11"/>
  <c r="BR21" i="11" s="1"/>
  <c r="BK16" i="11"/>
  <c r="BR16" i="11" s="1"/>
  <c r="BK17" i="11"/>
  <c r="BR17" i="11" s="1"/>
  <c r="BK18" i="11"/>
  <c r="BM18" i="11" s="1"/>
  <c r="BK19" i="11"/>
  <c r="BN19" i="11" s="1"/>
  <c r="BK15" i="11"/>
  <c r="BN15" i="11" s="1"/>
  <c r="BK6" i="11"/>
  <c r="BK7" i="11"/>
  <c r="BM7" i="11" s="1"/>
  <c r="BK8" i="11"/>
  <c r="BU8" i="11" s="1"/>
  <c r="BK9" i="11"/>
  <c r="BQ9" i="11" s="1"/>
  <c r="BK10" i="11"/>
  <c r="BQ10" i="11" s="1"/>
  <c r="BK11" i="11"/>
  <c r="BQ11" i="11" s="1"/>
  <c r="BK12" i="11"/>
  <c r="BQ12" i="11" s="1"/>
  <c r="BK13" i="11"/>
  <c r="BM13" i="11" s="1"/>
  <c r="BK14" i="11"/>
  <c r="BK5" i="11"/>
  <c r="BR5" i="11" s="1"/>
  <c r="BN10" i="11" l="1"/>
  <c r="BR19" i="11"/>
  <c r="BN8" i="11"/>
  <c r="BM10" i="11"/>
  <c r="BQ17" i="11"/>
  <c r="BR12" i="11"/>
  <c r="BN17" i="11"/>
  <c r="BM16" i="11"/>
  <c r="BN11" i="11"/>
  <c r="BM12" i="11"/>
  <c r="BM19" i="11"/>
  <c r="BR9" i="11"/>
  <c r="BR8" i="11"/>
  <c r="BQ16" i="11"/>
  <c r="BR10" i="11"/>
  <c r="BQ18" i="11"/>
  <c r="BM21" i="11"/>
  <c r="BM8" i="11"/>
  <c r="BM15" i="11"/>
  <c r="BR15" i="11"/>
  <c r="BN21" i="11"/>
  <c r="BM17" i="11"/>
  <c r="BN7" i="11"/>
  <c r="BM11" i="11"/>
  <c r="BQ21" i="11"/>
  <c r="BQ8" i="11"/>
  <c r="BQ15" i="11"/>
  <c r="BN13" i="11"/>
  <c r="BM9" i="11"/>
  <c r="BQ13" i="11"/>
  <c r="BR11" i="11"/>
  <c r="BQ19" i="11"/>
  <c r="BN9" i="11"/>
  <c r="BN16" i="11"/>
  <c r="BR7" i="11"/>
  <c r="BR13" i="11"/>
  <c r="BV8" i="11"/>
  <c r="BN12" i="11"/>
  <c r="BN18" i="11"/>
  <c r="BQ7" i="11"/>
  <c r="BQ5" i="11"/>
  <c r="BR18" i="11"/>
  <c r="BT31" i="11"/>
  <c r="BQ14" i="11"/>
  <c r="BR14" i="11"/>
  <c r="BM14" i="11"/>
  <c r="BN14" i="11"/>
  <c r="BM6" i="11"/>
  <c r="BN6" i="11"/>
  <c r="BQ6" i="11"/>
  <c r="BR6" i="11"/>
  <c r="BT28" i="11"/>
  <c r="BT29" i="11"/>
  <c r="BT32" i="11"/>
  <c r="BT30" i="11"/>
  <c r="AC30" i="11"/>
  <c r="AD30" i="11"/>
  <c r="AE30" i="11" s="1"/>
  <c r="AB30" i="11"/>
  <c r="AB28" i="11"/>
  <c r="AD28" i="11"/>
  <c r="AE28" i="11" s="1"/>
  <c r="AC28" i="11"/>
  <c r="AB26" i="11"/>
  <c r="AD26" i="11"/>
  <c r="AE26" i="11" s="1"/>
  <c r="AC26" i="11"/>
  <c r="AD24" i="11"/>
  <c r="AE24" i="11" s="1"/>
  <c r="AB24" i="11"/>
  <c r="AC24" i="11"/>
  <c r="AB31" i="11"/>
  <c r="AD31" i="11"/>
  <c r="AE31" i="11" s="1"/>
  <c r="AC31" i="11"/>
  <c r="AD32" i="11"/>
  <c r="AE32" i="11" s="1"/>
  <c r="AB32" i="11"/>
  <c r="AC32" i="11"/>
  <c r="AB25" i="11"/>
  <c r="AC25" i="11"/>
  <c r="AD25" i="11"/>
  <c r="AE25" i="11" s="1"/>
  <c r="AD29" i="11"/>
  <c r="AE29" i="11" s="1"/>
  <c r="AB29" i="11"/>
  <c r="AC29" i="11"/>
  <c r="AC27" i="11"/>
  <c r="AB27" i="11"/>
  <c r="AD27" i="11"/>
  <c r="AE27" i="11" s="1"/>
  <c r="X29" i="11"/>
  <c r="W29" i="11"/>
  <c r="Y29" i="11"/>
  <c r="Z29" i="11" s="1"/>
  <c r="W32" i="11"/>
  <c r="Y32" i="11"/>
  <c r="Z32" i="11" s="1"/>
  <c r="X32" i="11"/>
  <c r="W24" i="11"/>
  <c r="Y24" i="11"/>
  <c r="Z24" i="11" s="1"/>
  <c r="X24" i="11"/>
  <c r="W30" i="11"/>
  <c r="X30" i="11"/>
  <c r="Y30" i="11"/>
  <c r="Z30" i="11" s="1"/>
  <c r="W27" i="11"/>
  <c r="Y27" i="11"/>
  <c r="Z27" i="11" s="1"/>
  <c r="X27" i="11"/>
  <c r="Y28" i="11"/>
  <c r="Z28" i="11" s="1"/>
  <c r="W28" i="11"/>
  <c r="X28" i="11"/>
  <c r="X26" i="11"/>
  <c r="W26" i="11"/>
  <c r="Y26" i="11"/>
  <c r="Z26" i="11" s="1"/>
  <c r="W25" i="11"/>
  <c r="Y25" i="11"/>
  <c r="Z25" i="11" s="1"/>
  <c r="X25" i="11"/>
  <c r="Y31" i="11"/>
  <c r="Z31" i="11" s="1"/>
  <c r="X31" i="11"/>
  <c r="W31" i="11"/>
  <c r="BT26" i="11"/>
  <c r="BT27" i="11"/>
  <c r="BT25" i="11"/>
  <c r="BT22" i="11"/>
  <c r="BT24" i="11"/>
  <c r="AC23" i="11"/>
  <c r="AB23" i="11"/>
  <c r="AD23" i="11"/>
  <c r="AE23" i="11" s="1"/>
  <c r="BT23" i="11"/>
  <c r="W23" i="11"/>
  <c r="X23" i="11"/>
  <c r="Y23" i="11"/>
  <c r="Z23" i="11" s="1"/>
  <c r="BN5" i="11"/>
  <c r="BQ2" i="11"/>
  <c r="BU2" i="11" s="1"/>
  <c r="BY2" i="11" s="1"/>
  <c r="CC2" i="11" s="1"/>
  <c r="CG2" i="11" s="1"/>
  <c r="CK2" i="11" s="1"/>
  <c r="BL2" i="11"/>
  <c r="AA22" i="11" l="1"/>
  <c r="V22" i="11"/>
  <c r="AB22" i="11" l="1"/>
  <c r="AD22" i="11"/>
  <c r="AE22" i="11" s="1"/>
  <c r="AC22" i="11"/>
  <c r="X22" i="11"/>
  <c r="Y22" i="11"/>
  <c r="Z22" i="11" s="1"/>
  <c r="W22" i="11"/>
  <c r="U21" i="11" l="1"/>
  <c r="U16" i="11"/>
  <c r="U17" i="11"/>
  <c r="U18" i="11"/>
  <c r="U19" i="11"/>
  <c r="U15" i="11"/>
  <c r="U9" i="11"/>
  <c r="U10" i="11"/>
  <c r="U11" i="11"/>
  <c r="U12" i="11"/>
  <c r="U13" i="11"/>
  <c r="U14" i="11"/>
  <c r="B21" i="11"/>
  <c r="B16" i="11"/>
  <c r="B17" i="11"/>
  <c r="B18" i="11"/>
  <c r="B19" i="11"/>
  <c r="B15" i="11"/>
  <c r="B8" i="11"/>
  <c r="B9" i="11"/>
  <c r="B10" i="11"/>
  <c r="B11" i="11"/>
  <c r="B12" i="11"/>
  <c r="B13" i="11"/>
  <c r="B14" i="11"/>
  <c r="F14" i="7"/>
  <c r="F16" i="6"/>
  <c r="I59" i="9"/>
  <c r="I57" i="8"/>
  <c r="F20" i="7"/>
  <c r="F20" i="6"/>
  <c r="F10" i="9"/>
  <c r="F28" i="8"/>
  <c r="I58" i="7"/>
  <c r="F12" i="6"/>
  <c r="F16" i="9"/>
  <c r="F12" i="8"/>
  <c r="F14" i="5"/>
  <c r="I56" i="7"/>
  <c r="I54" i="6"/>
  <c r="F18" i="9"/>
  <c r="F20" i="8"/>
  <c r="I55" i="7"/>
  <c r="I56" i="6"/>
  <c r="F38" i="9"/>
  <c r="F36" i="8"/>
  <c r="F30" i="5"/>
  <c r="F34" i="7"/>
  <c r="I55" i="6"/>
  <c r="I58" i="9"/>
  <c r="F28" i="7"/>
  <c r="F28" i="6"/>
  <c r="I57" i="9"/>
  <c r="I56" i="8"/>
  <c r="F16" i="7"/>
  <c r="F10" i="6"/>
  <c r="F26" i="9"/>
  <c r="I55" i="8"/>
  <c r="I50" i="5"/>
  <c r="F18" i="7"/>
  <c r="F24" i="6"/>
  <c r="F24" i="9"/>
  <c r="F24" i="8"/>
  <c r="I49" i="5"/>
  <c r="F22" i="7"/>
  <c r="F14" i="6"/>
  <c r="F12" i="9"/>
  <c r="F16" i="8"/>
  <c r="F30" i="7"/>
  <c r="F36" i="6"/>
  <c r="F36" i="9"/>
  <c r="F32" i="8"/>
  <c r="I54" i="7"/>
  <c r="I58" i="6"/>
  <c r="F22" i="9"/>
  <c r="F14" i="8"/>
  <c r="F12" i="5"/>
  <c r="I57" i="7"/>
  <c r="I57" i="6"/>
  <c r="F42" i="9"/>
  <c r="J38" i="7"/>
  <c r="J38" i="6"/>
  <c r="I61" i="9"/>
  <c r="I59" i="8"/>
  <c r="C52" i="7"/>
  <c r="C52" i="6"/>
  <c r="I60" i="9"/>
  <c r="I58" i="8"/>
  <c r="I52" i="7"/>
  <c r="I52" i="6"/>
  <c r="F12" i="7"/>
  <c r="F18" i="6"/>
  <c r="I64" i="9"/>
  <c r="I63" i="8"/>
  <c r="I55" i="5"/>
  <c r="C38" i="4"/>
  <c r="CK20" i="11" l="1"/>
  <c r="CL20" i="11"/>
  <c r="O20" i="11"/>
  <c r="BY20" i="11"/>
  <c r="I20" i="11"/>
  <c r="BZ20" i="11"/>
  <c r="C13" i="11"/>
  <c r="E13" i="11"/>
  <c r="C18" i="11"/>
  <c r="E18" i="11"/>
  <c r="C12" i="11"/>
  <c r="E12" i="11"/>
  <c r="C17" i="11"/>
  <c r="E17" i="11"/>
  <c r="C11" i="11"/>
  <c r="E11" i="11"/>
  <c r="C16" i="11"/>
  <c r="E16" i="11"/>
  <c r="BZ26" i="11"/>
  <c r="CA26" i="11" s="1"/>
  <c r="BY26" i="11"/>
  <c r="BY5" i="11"/>
  <c r="BZ12" i="11"/>
  <c r="CA12" i="11" s="1"/>
  <c r="BY18" i="11"/>
  <c r="BZ18" i="11"/>
  <c r="CA18" i="11" s="1"/>
  <c r="BY12" i="11"/>
  <c r="BZ5" i="11"/>
  <c r="CA5" i="11" s="1"/>
  <c r="BZ11" i="11"/>
  <c r="CA11" i="11" s="1"/>
  <c r="BY11" i="11"/>
  <c r="C10" i="11"/>
  <c r="E10" i="11"/>
  <c r="C21" i="11"/>
  <c r="E21" i="11"/>
  <c r="C9" i="11"/>
  <c r="E9" i="11"/>
  <c r="C8" i="11"/>
  <c r="G8" i="11"/>
  <c r="E8" i="11"/>
  <c r="C15" i="11"/>
  <c r="E15" i="11"/>
  <c r="M20" i="11"/>
  <c r="CG20" i="11"/>
  <c r="CH20" i="11"/>
  <c r="CI20" i="11" s="1"/>
  <c r="CG7" i="11"/>
  <c r="CH7" i="11"/>
  <c r="CI7" i="11" s="1"/>
  <c r="CH5" i="11"/>
  <c r="CI5" i="11" s="1"/>
  <c r="CG5" i="11"/>
  <c r="C19" i="11"/>
  <c r="E19" i="11"/>
  <c r="BV18" i="11"/>
  <c r="BW18" i="11" s="1"/>
  <c r="BU18" i="11"/>
  <c r="BV17" i="11"/>
  <c r="BU11" i="11"/>
  <c r="BV28" i="11"/>
  <c r="BW28" i="11" s="1"/>
  <c r="BU26" i="11"/>
  <c r="BX26" i="11" s="1"/>
  <c r="G25" i="11"/>
  <c r="BV20" i="11"/>
  <c r="BW20" i="11" s="1"/>
  <c r="BV16" i="11"/>
  <c r="BV19" i="11"/>
  <c r="BW19" i="11" s="1"/>
  <c r="BV22" i="11"/>
  <c r="BW22" i="11" s="1"/>
  <c r="BU9" i="11"/>
  <c r="G29" i="11"/>
  <c r="G19" i="11"/>
  <c r="BV31" i="11"/>
  <c r="BW31" i="11" s="1"/>
  <c r="BV26" i="11"/>
  <c r="BW26" i="11" s="1"/>
  <c r="G16" i="11"/>
  <c r="G22" i="11"/>
  <c r="BU28" i="11"/>
  <c r="BX28" i="11" s="1"/>
  <c r="BU29" i="11"/>
  <c r="BX29" i="11" s="1"/>
  <c r="G26" i="11"/>
  <c r="BV9" i="11"/>
  <c r="BW9" i="11" s="1"/>
  <c r="BU32" i="11"/>
  <c r="BX32" i="11" s="1"/>
  <c r="BV21" i="11"/>
  <c r="BW21" i="11" s="1"/>
  <c r="BU16" i="11"/>
  <c r="BU15" i="11"/>
  <c r="BU30" i="11"/>
  <c r="BX30" i="11" s="1"/>
  <c r="BU27" i="11"/>
  <c r="BX27" i="11" s="1"/>
  <c r="BV24" i="11"/>
  <c r="BW24" i="11" s="1"/>
  <c r="BV5" i="11"/>
  <c r="BW5" i="11" s="1"/>
  <c r="BV15" i="11"/>
  <c r="BW15" i="11" s="1"/>
  <c r="BU23" i="11"/>
  <c r="BX23" i="11" s="1"/>
  <c r="G12" i="11"/>
  <c r="G32" i="11"/>
  <c r="BU13" i="11"/>
  <c r="BU25" i="11"/>
  <c r="BX25" i="11" s="1"/>
  <c r="G27" i="11"/>
  <c r="G20" i="11"/>
  <c r="BV30" i="11"/>
  <c r="BW30" i="11" s="1"/>
  <c r="BU5" i="11"/>
  <c r="G30" i="11"/>
  <c r="BU17" i="11"/>
  <c r="BV11" i="11"/>
  <c r="G17" i="11"/>
  <c r="BV13" i="11"/>
  <c r="BW13" i="11" s="1"/>
  <c r="BV32" i="11"/>
  <c r="BW32" i="11" s="1"/>
  <c r="BV29" i="11"/>
  <c r="BW29" i="11" s="1"/>
  <c r="G9" i="11"/>
  <c r="BU19" i="11"/>
  <c r="G15" i="11"/>
  <c r="G23" i="11"/>
  <c r="BU21" i="11"/>
  <c r="BU12" i="11"/>
  <c r="G18" i="11"/>
  <c r="BV23" i="11"/>
  <c r="BW23" i="11" s="1"/>
  <c r="G11" i="11"/>
  <c r="BU22" i="11"/>
  <c r="BX22" i="11" s="1"/>
  <c r="BV25" i="11"/>
  <c r="BW25" i="11" s="1"/>
  <c r="BU20" i="11"/>
  <c r="G21" i="11"/>
  <c r="G31" i="11"/>
  <c r="BU7" i="11"/>
  <c r="BV12" i="11"/>
  <c r="BW12" i="11" s="1"/>
  <c r="G10" i="11"/>
  <c r="BV27" i="11"/>
  <c r="BW27" i="11" s="1"/>
  <c r="BU10" i="11"/>
  <c r="G28" i="11"/>
  <c r="G13" i="11"/>
  <c r="BU24" i="11"/>
  <c r="BX24" i="11" s="1"/>
  <c r="BV10" i="11"/>
  <c r="BW10" i="11" s="1"/>
  <c r="BU31" i="11"/>
  <c r="BX31" i="11" s="1"/>
  <c r="BV7" i="11"/>
  <c r="BW7" i="11" s="1"/>
  <c r="G24" i="11"/>
  <c r="BU14" i="11"/>
  <c r="BU6" i="11"/>
  <c r="BV14" i="11"/>
  <c r="BW14" i="11" s="1"/>
  <c r="BV6" i="11"/>
  <c r="BW6" i="11" s="1"/>
  <c r="C14" i="11"/>
  <c r="M14" i="11"/>
  <c r="O14" i="11"/>
  <c r="E14" i="11"/>
  <c r="G14" i="11"/>
  <c r="M12" i="11"/>
  <c r="CG13" i="11"/>
  <c r="M13" i="11"/>
  <c r="CH30" i="11"/>
  <c r="CI30" i="11" s="1"/>
  <c r="CH13" i="11"/>
  <c r="CI13" i="11" s="1"/>
  <c r="CG12" i="11"/>
  <c r="CG30" i="11"/>
  <c r="M30" i="11"/>
  <c r="CH12" i="11"/>
  <c r="CI12" i="11" s="1"/>
  <c r="CG14" i="11"/>
  <c r="CH14" i="11"/>
  <c r="CI14" i="11" s="1"/>
  <c r="CK13" i="11"/>
  <c r="CK30" i="11"/>
  <c r="CL13" i="11"/>
  <c r="CM13" i="11" s="1"/>
  <c r="CL30" i="11"/>
  <c r="O13" i="11"/>
  <c r="CK7" i="11"/>
  <c r="O30" i="11"/>
  <c r="CL7" i="11"/>
  <c r="CM7" i="11" s="1"/>
  <c r="CK14" i="11"/>
  <c r="CL14" i="11"/>
  <c r="CM14" i="11" s="1"/>
  <c r="K13" i="11"/>
  <c r="CC13" i="11"/>
  <c r="K20" i="11"/>
  <c r="CD20" i="11"/>
  <c r="CE20" i="11" s="1"/>
  <c r="CD13" i="11"/>
  <c r="CE13" i="11" s="1"/>
  <c r="CC20" i="11"/>
  <c r="BZ9" i="11"/>
  <c r="CA9" i="11" s="1"/>
  <c r="BZ13" i="11"/>
  <c r="CA13" i="11" s="1"/>
  <c r="BZ17" i="11"/>
  <c r="CA17" i="11" s="1"/>
  <c r="BZ21" i="11"/>
  <c r="BZ25" i="11"/>
  <c r="CA25" i="11" s="1"/>
  <c r="BZ29" i="11"/>
  <c r="CA29" i="11" s="1"/>
  <c r="BY10" i="11"/>
  <c r="BY14" i="11"/>
  <c r="BY22" i="11"/>
  <c r="BY30" i="11"/>
  <c r="BY7" i="11"/>
  <c r="BY15" i="11"/>
  <c r="BY19" i="11"/>
  <c r="BY23" i="11"/>
  <c r="BY27" i="11"/>
  <c r="BY31" i="11"/>
  <c r="BY13" i="11"/>
  <c r="BY25" i="11"/>
  <c r="BZ10" i="11"/>
  <c r="CA10" i="11" s="1"/>
  <c r="BZ30" i="11"/>
  <c r="BZ7" i="11"/>
  <c r="CA7" i="11" s="1"/>
  <c r="BZ15" i="11"/>
  <c r="CA15" i="11" s="1"/>
  <c r="BZ19" i="11"/>
  <c r="CA19" i="11" s="1"/>
  <c r="BZ23" i="11"/>
  <c r="CA23" i="11" s="1"/>
  <c r="BZ27" i="11"/>
  <c r="CA27" i="11" s="1"/>
  <c r="BZ31" i="11"/>
  <c r="CA31" i="11" s="1"/>
  <c r="BY9" i="11"/>
  <c r="BY21" i="11"/>
  <c r="BY29" i="11"/>
  <c r="BY8" i="11"/>
  <c r="BY16" i="11"/>
  <c r="BY24" i="11"/>
  <c r="BY28" i="11"/>
  <c r="BY32" i="11"/>
  <c r="BZ14" i="11"/>
  <c r="CA14" i="11" s="1"/>
  <c r="BZ8" i="11"/>
  <c r="BZ16" i="11"/>
  <c r="CA16" i="11" s="1"/>
  <c r="BZ24" i="11"/>
  <c r="CA24" i="11" s="1"/>
  <c r="BZ28" i="11"/>
  <c r="CA28" i="11" s="1"/>
  <c r="BZ32" i="11"/>
  <c r="CA32" i="11" s="1"/>
  <c r="BY17" i="11"/>
  <c r="BZ22" i="11"/>
  <c r="CA22" i="11" s="1"/>
  <c r="BY6" i="11"/>
  <c r="BZ6" i="11"/>
  <c r="AP26" i="11"/>
  <c r="AR26" i="11" s="1"/>
  <c r="CD10" i="11"/>
  <c r="CE10" i="11" s="1"/>
  <c r="CD14" i="11"/>
  <c r="CE14" i="11" s="1"/>
  <c r="CD18" i="11"/>
  <c r="CE18" i="11" s="1"/>
  <c r="CD22" i="11"/>
  <c r="CE22" i="11" s="1"/>
  <c r="CD26" i="11"/>
  <c r="CE26" i="11" s="1"/>
  <c r="CD30" i="11"/>
  <c r="CE30" i="11" s="1"/>
  <c r="K12" i="11"/>
  <c r="K28" i="11"/>
  <c r="CC7" i="11"/>
  <c r="CC11" i="11"/>
  <c r="CC15" i="11"/>
  <c r="CC27" i="11"/>
  <c r="CC31" i="11"/>
  <c r="K29" i="11"/>
  <c r="CD19" i="11"/>
  <c r="CE19" i="11" s="1"/>
  <c r="CC8" i="11"/>
  <c r="CC12" i="11"/>
  <c r="CC16" i="11"/>
  <c r="CC24" i="11"/>
  <c r="CC28" i="11"/>
  <c r="CC32" i="11"/>
  <c r="K15" i="11"/>
  <c r="K23" i="11"/>
  <c r="K31" i="11"/>
  <c r="CC14" i="11"/>
  <c r="CC26" i="11"/>
  <c r="K27" i="11"/>
  <c r="CC19" i="11"/>
  <c r="CD7" i="11"/>
  <c r="CD31" i="11"/>
  <c r="K30" i="11"/>
  <c r="CD8" i="11"/>
  <c r="CE8" i="11" s="1"/>
  <c r="CD12" i="11"/>
  <c r="CE12" i="11" s="1"/>
  <c r="CD16" i="11"/>
  <c r="CE16" i="11" s="1"/>
  <c r="CD24" i="11"/>
  <c r="CE24" i="11" s="1"/>
  <c r="CD28" i="11"/>
  <c r="CE28" i="11" s="1"/>
  <c r="CD32" i="11"/>
  <c r="CE32" i="11" s="1"/>
  <c r="K8" i="11"/>
  <c r="K16" i="11"/>
  <c r="K24" i="11"/>
  <c r="K32" i="11"/>
  <c r="CC10" i="11"/>
  <c r="CC30" i="11"/>
  <c r="K11" i="11"/>
  <c r="CC23" i="11"/>
  <c r="K21" i="11"/>
  <c r="CD15" i="11"/>
  <c r="CE15" i="11" s="1"/>
  <c r="CD27" i="11"/>
  <c r="CE27" i="11" s="1"/>
  <c r="CC9" i="11"/>
  <c r="CC17" i="11"/>
  <c r="CC21" i="11"/>
  <c r="CC25" i="11"/>
  <c r="CC29" i="11"/>
  <c r="CD5" i="11"/>
  <c r="K9" i="11"/>
  <c r="K17" i="11"/>
  <c r="K25" i="11"/>
  <c r="CC22" i="11"/>
  <c r="CD23" i="11"/>
  <c r="CE23" i="11" s="1"/>
  <c r="K22" i="11"/>
  <c r="CD9" i="11"/>
  <c r="CE9" i="11" s="1"/>
  <c r="CD17" i="11"/>
  <c r="CE17" i="11" s="1"/>
  <c r="CD21" i="11"/>
  <c r="CE21" i="11" s="1"/>
  <c r="CD25" i="11"/>
  <c r="CE25" i="11" s="1"/>
  <c r="CD29" i="11"/>
  <c r="CE29" i="11" s="1"/>
  <c r="CC5" i="11"/>
  <c r="K10" i="11"/>
  <c r="K18" i="11"/>
  <c r="K26" i="11"/>
  <c r="CC18" i="11"/>
  <c r="K19" i="11"/>
  <c r="CD11" i="11"/>
  <c r="CE11" i="11" s="1"/>
  <c r="K14" i="11"/>
  <c r="CD6" i="11"/>
  <c r="CE6" i="11" s="1"/>
  <c r="CC6" i="11"/>
  <c r="CL8" i="11"/>
  <c r="CM8" i="11" s="1"/>
  <c r="CL12" i="11"/>
  <c r="CM12" i="11" s="1"/>
  <c r="CL16" i="11"/>
  <c r="CM16" i="11" s="1"/>
  <c r="CL24" i="11"/>
  <c r="CM24" i="11" s="1"/>
  <c r="CL28" i="11"/>
  <c r="CM28" i="11" s="1"/>
  <c r="CL32" i="11"/>
  <c r="O10" i="11"/>
  <c r="O18" i="11"/>
  <c r="CK29" i="11"/>
  <c r="O19" i="11"/>
  <c r="CL17" i="11"/>
  <c r="CM17" i="11" s="1"/>
  <c r="CK10" i="11"/>
  <c r="CK18" i="11"/>
  <c r="CK22" i="11"/>
  <c r="O21" i="11"/>
  <c r="O29" i="11"/>
  <c r="CK8" i="11"/>
  <c r="CK32" i="11"/>
  <c r="O25" i="11"/>
  <c r="CK17" i="11"/>
  <c r="CK25" i="11"/>
  <c r="O27" i="11"/>
  <c r="CL9" i="11"/>
  <c r="CM9" i="11" s="1"/>
  <c r="CL25" i="11"/>
  <c r="O12" i="11"/>
  <c r="O28" i="11"/>
  <c r="CL10" i="11"/>
  <c r="CM10" i="11" s="1"/>
  <c r="CL18" i="11"/>
  <c r="CM18" i="11" s="1"/>
  <c r="CL22" i="11"/>
  <c r="CM22" i="11" s="1"/>
  <c r="O22" i="11"/>
  <c r="CK12" i="11"/>
  <c r="CK24" i="11"/>
  <c r="O9" i="11"/>
  <c r="CK9" i="11"/>
  <c r="CK21" i="11"/>
  <c r="CL5" i="11"/>
  <c r="CM5" i="11" s="1"/>
  <c r="O11" i="11"/>
  <c r="CL21" i="11"/>
  <c r="CM21" i="11" s="1"/>
  <c r="CK5" i="11"/>
  <c r="CK11" i="11"/>
  <c r="CK15" i="11"/>
  <c r="CK19" i="11"/>
  <c r="CK23" i="11"/>
  <c r="CK27" i="11"/>
  <c r="CK31" i="11"/>
  <c r="O15" i="11"/>
  <c r="O23" i="11"/>
  <c r="O31" i="11"/>
  <c r="CK16" i="11"/>
  <c r="CL29" i="11"/>
  <c r="CM29" i="11" s="1"/>
  <c r="CL11" i="11"/>
  <c r="CM11" i="11" s="1"/>
  <c r="CL15" i="11"/>
  <c r="CM15" i="11" s="1"/>
  <c r="CL19" i="11"/>
  <c r="CM19" i="11" s="1"/>
  <c r="CL23" i="11"/>
  <c r="CM23" i="11" s="1"/>
  <c r="CL27" i="11"/>
  <c r="CM27" i="11" s="1"/>
  <c r="CL31" i="11"/>
  <c r="CM31" i="11" s="1"/>
  <c r="O8" i="11"/>
  <c r="O16" i="11"/>
  <c r="O24" i="11"/>
  <c r="O32" i="11"/>
  <c r="CK28" i="11"/>
  <c r="O17" i="11"/>
  <c r="CL6" i="11"/>
  <c r="CM6" i="11" s="1"/>
  <c r="CK6" i="11"/>
  <c r="CH11" i="11"/>
  <c r="CI11" i="11" s="1"/>
  <c r="CH15" i="11"/>
  <c r="CH19" i="11"/>
  <c r="CI19" i="11" s="1"/>
  <c r="CH23" i="11"/>
  <c r="CI23" i="11" s="1"/>
  <c r="CH27" i="11"/>
  <c r="CI27" i="11" s="1"/>
  <c r="CH31" i="11"/>
  <c r="CI31" i="11" s="1"/>
  <c r="M15" i="11"/>
  <c r="M23" i="11"/>
  <c r="M31" i="11"/>
  <c r="CG8" i="11"/>
  <c r="CG24" i="11"/>
  <c r="CG28" i="11"/>
  <c r="CG32" i="11"/>
  <c r="M24" i="11"/>
  <c r="CH32" i="11"/>
  <c r="CI32" i="11" s="1"/>
  <c r="M25" i="11"/>
  <c r="CG9" i="11"/>
  <c r="CG17" i="11"/>
  <c r="CG21" i="11"/>
  <c r="CG25" i="11"/>
  <c r="CG29" i="11"/>
  <c r="M10" i="11"/>
  <c r="M18" i="11"/>
  <c r="M26" i="11"/>
  <c r="CG23" i="11"/>
  <c r="CH8" i="11"/>
  <c r="CH28" i="11"/>
  <c r="CI28" i="11" s="1"/>
  <c r="CH9" i="11"/>
  <c r="CI9" i="11" s="1"/>
  <c r="CH17" i="11"/>
  <c r="CI17" i="11" s="1"/>
  <c r="CH21" i="11"/>
  <c r="CI21" i="11" s="1"/>
  <c r="CH25" i="11"/>
  <c r="CI25" i="11" s="1"/>
  <c r="CH29" i="11"/>
  <c r="CI29" i="11" s="1"/>
  <c r="M11" i="11"/>
  <c r="M19" i="11"/>
  <c r="M27" i="11"/>
  <c r="CG15" i="11"/>
  <c r="CG27" i="11"/>
  <c r="M8" i="11"/>
  <c r="CH16" i="11"/>
  <c r="CI16" i="11" s="1"/>
  <c r="CH24" i="11"/>
  <c r="CI24" i="11" s="1"/>
  <c r="M9" i="11"/>
  <c r="CG10" i="11"/>
  <c r="CG18" i="11"/>
  <c r="CG22" i="11"/>
  <c r="CG26" i="11"/>
  <c r="M28" i="11"/>
  <c r="CG19" i="11"/>
  <c r="M22" i="11"/>
  <c r="CG16" i="11"/>
  <c r="M32" i="11"/>
  <c r="CH10" i="11"/>
  <c r="CI10" i="11" s="1"/>
  <c r="CH18" i="11"/>
  <c r="CI18" i="11" s="1"/>
  <c r="CH22" i="11"/>
  <c r="CI22" i="11" s="1"/>
  <c r="CH26" i="11"/>
  <c r="CI26" i="11" s="1"/>
  <c r="M21" i="11"/>
  <c r="M29" i="11"/>
  <c r="CG11" i="11"/>
  <c r="CG31" i="11"/>
  <c r="M16" i="11"/>
  <c r="M17" i="11"/>
  <c r="CG6" i="11"/>
  <c r="CH6" i="11"/>
  <c r="CI6" i="11" s="1"/>
  <c r="I13" i="11"/>
  <c r="I30" i="11"/>
  <c r="I16" i="11"/>
  <c r="I18" i="11"/>
  <c r="I21" i="11"/>
  <c r="I27" i="11"/>
  <c r="I24" i="11"/>
  <c r="I26" i="11"/>
  <c r="I29" i="11"/>
  <c r="I32" i="11"/>
  <c r="I19" i="11"/>
  <c r="I9" i="11"/>
  <c r="I10" i="11"/>
  <c r="I28" i="11"/>
  <c r="I15" i="11"/>
  <c r="I17" i="11"/>
  <c r="I12" i="11"/>
  <c r="I23" i="11"/>
  <c r="I25" i="11"/>
  <c r="I8" i="11"/>
  <c r="I14" i="11"/>
  <c r="I31" i="11"/>
  <c r="I11" i="11"/>
  <c r="I22" i="11"/>
  <c r="AF32" i="11"/>
  <c r="AF29" i="11"/>
  <c r="AF28" i="11"/>
  <c r="AF31" i="11"/>
  <c r="AF26" i="11"/>
  <c r="AF27" i="11"/>
  <c r="AF25" i="11"/>
  <c r="AF30" i="11"/>
  <c r="AF24" i="11"/>
  <c r="AZ29" i="11"/>
  <c r="AZ32" i="11"/>
  <c r="CM32" i="11"/>
  <c r="AZ30" i="11"/>
  <c r="CM30" i="11"/>
  <c r="AZ31" i="11"/>
  <c r="AZ28" i="11"/>
  <c r="AZ26" i="11"/>
  <c r="AZ25" i="11"/>
  <c r="AZ27" i="11"/>
  <c r="AZ24" i="11"/>
  <c r="CA30" i="11"/>
  <c r="AK25" i="11"/>
  <c r="AK31" i="11"/>
  <c r="AK27" i="11"/>
  <c r="AK28" i="11"/>
  <c r="AK26" i="11"/>
  <c r="AK30" i="11"/>
  <c r="AK32" i="11"/>
  <c r="AK24" i="11"/>
  <c r="AK29" i="11"/>
  <c r="AP30" i="11"/>
  <c r="AP29" i="11"/>
  <c r="AP24" i="11"/>
  <c r="AP27" i="11"/>
  <c r="AP32" i="11"/>
  <c r="AP31" i="11"/>
  <c r="AP28" i="11"/>
  <c r="CE31" i="11"/>
  <c r="AP25" i="11"/>
  <c r="AU25" i="11"/>
  <c r="AU30" i="11"/>
  <c r="AU28" i="11"/>
  <c r="AU31" i="11"/>
  <c r="AU32" i="11"/>
  <c r="AU24" i="11"/>
  <c r="AU26" i="11"/>
  <c r="AU27" i="11"/>
  <c r="AU29" i="11"/>
  <c r="CM26" i="11"/>
  <c r="CM25" i="11"/>
  <c r="AU22" i="11"/>
  <c r="AU23" i="11"/>
  <c r="AZ23" i="11"/>
  <c r="BA23" i="11" s="1"/>
  <c r="AZ22" i="11"/>
  <c r="BA22" i="11" s="1"/>
  <c r="AP23" i="11"/>
  <c r="AP22" i="11"/>
  <c r="AF23" i="11"/>
  <c r="AF22" i="11"/>
  <c r="AK23" i="11"/>
  <c r="AK22" i="11"/>
  <c r="CE5" i="11"/>
  <c r="CI8" i="11"/>
  <c r="CI15" i="11"/>
  <c r="CM20" i="11"/>
  <c r="CA20" i="11"/>
  <c r="CA8" i="11"/>
  <c r="CA6" i="11"/>
  <c r="CA21" i="11"/>
  <c r="BS16" i="11"/>
  <c r="BS17" i="11"/>
  <c r="BS14" i="11"/>
  <c r="BP17" i="11"/>
  <c r="BP14" i="11"/>
  <c r="BP16" i="11"/>
  <c r="BP7" i="11"/>
  <c r="BP11" i="11"/>
  <c r="BP15" i="11"/>
  <c r="BP19" i="11"/>
  <c r="BM5" i="11"/>
  <c r="BP5" i="11" s="1"/>
  <c r="BP8" i="11"/>
  <c r="BP12" i="11"/>
  <c r="BP20" i="11"/>
  <c r="BP9" i="11"/>
  <c r="BP13" i="11"/>
  <c r="BP21" i="11"/>
  <c r="BP6" i="11"/>
  <c r="BP10" i="11"/>
  <c r="BP18" i="11"/>
  <c r="BO21" i="11"/>
  <c r="BS8" i="11"/>
  <c r="BS9" i="11"/>
  <c r="BS10" i="11"/>
  <c r="BS18" i="11"/>
  <c r="BS11" i="11"/>
  <c r="BS19" i="11"/>
  <c r="BS12" i="11"/>
  <c r="BS20" i="11"/>
  <c r="BS6" i="11"/>
  <c r="BS13" i="11"/>
  <c r="BS21" i="11"/>
  <c r="BS7" i="11"/>
  <c r="BS15" i="11"/>
  <c r="BS5" i="11"/>
  <c r="BW17" i="11"/>
  <c r="BW8" i="11"/>
  <c r="BW16" i="11"/>
  <c r="BW11" i="11"/>
  <c r="AZ21" i="11"/>
  <c r="BA21" i="11" s="1"/>
  <c r="AU21" i="11"/>
  <c r="AP21" i="11"/>
  <c r="AS21" i="11" s="1"/>
  <c r="AT21" i="11" s="1"/>
  <c r="AU15" i="11"/>
  <c r="AP15" i="11"/>
  <c r="AS15" i="11" s="1"/>
  <c r="AT15" i="11" s="1"/>
  <c r="AZ16" i="11"/>
  <c r="BA16" i="11" s="1"/>
  <c r="AA16" i="11"/>
  <c r="AD16" i="11" s="1"/>
  <c r="AE16" i="11" s="1"/>
  <c r="AF17" i="11"/>
  <c r="AI17" i="11" s="1"/>
  <c r="AJ17" i="11" s="1"/>
  <c r="V17" i="11"/>
  <c r="Y17" i="11" s="1"/>
  <c r="Z17" i="11" s="1"/>
  <c r="AK17" i="11"/>
  <c r="AN17" i="11" s="1"/>
  <c r="AO17" i="11" s="1"/>
  <c r="AK19" i="11"/>
  <c r="AN19" i="11" s="1"/>
  <c r="AO19" i="11" s="1"/>
  <c r="AF21" i="11"/>
  <c r="AI21" i="11" s="1"/>
  <c r="AJ21" i="11" s="1"/>
  <c r="AK20" i="11"/>
  <c r="AN20" i="11" s="1"/>
  <c r="AO20" i="11" s="1"/>
  <c r="V14" i="11"/>
  <c r="Y14" i="11" s="1"/>
  <c r="Z14" i="11" s="1"/>
  <c r="AF14" i="11"/>
  <c r="AI14" i="11" s="1"/>
  <c r="AJ14" i="11" s="1"/>
  <c r="AA14" i="11"/>
  <c r="AD14" i="11" s="1"/>
  <c r="AE14" i="11" s="1"/>
  <c r="AZ14" i="11"/>
  <c r="BA14" i="11" s="1"/>
  <c r="AU14" i="11"/>
  <c r="AK14" i="11"/>
  <c r="AN14" i="11" s="1"/>
  <c r="AO14" i="11" s="1"/>
  <c r="AP14" i="11"/>
  <c r="AS14" i="11" s="1"/>
  <c r="AT14" i="11" s="1"/>
  <c r="AK16" i="11"/>
  <c r="AN16" i="11" s="1"/>
  <c r="AO16" i="11" s="1"/>
  <c r="AF13" i="11"/>
  <c r="AI13" i="11" s="1"/>
  <c r="AJ13" i="11" s="1"/>
  <c r="V13" i="11"/>
  <c r="Y13" i="11" s="1"/>
  <c r="Z13" i="11" s="1"/>
  <c r="AA13" i="11"/>
  <c r="AD13" i="11" s="1"/>
  <c r="AE13" i="11" s="1"/>
  <c r="AZ13" i="11"/>
  <c r="BA13" i="11" s="1"/>
  <c r="AU13" i="11"/>
  <c r="AK13" i="11"/>
  <c r="AN13" i="11" s="1"/>
  <c r="AO13" i="11" s="1"/>
  <c r="AK15" i="11"/>
  <c r="AN15" i="11" s="1"/>
  <c r="AO15" i="11" s="1"/>
  <c r="AF16" i="11"/>
  <c r="AI16" i="11" s="1"/>
  <c r="AJ16" i="11" s="1"/>
  <c r="AZ20" i="11"/>
  <c r="BA20" i="11" s="1"/>
  <c r="AZ17" i="11"/>
  <c r="BA17" i="11" s="1"/>
  <c r="AZ18" i="11"/>
  <c r="BA18" i="11" s="1"/>
  <c r="AZ15" i="11"/>
  <c r="BA15" i="11" s="1"/>
  <c r="AZ19" i="11"/>
  <c r="BA19" i="11" s="1"/>
  <c r="AZ12" i="11"/>
  <c r="BA12" i="11" s="1"/>
  <c r="AP12" i="11"/>
  <c r="AS12" i="11" s="1"/>
  <c r="AT12" i="11" s="1"/>
  <c r="AU12" i="11"/>
  <c r="AK12" i="11"/>
  <c r="AN12" i="11" s="1"/>
  <c r="AO12" i="11" s="1"/>
  <c r="AF12" i="11"/>
  <c r="AI12" i="11" s="1"/>
  <c r="AJ12" i="11" s="1"/>
  <c r="AA12" i="11"/>
  <c r="AD12" i="11" s="1"/>
  <c r="AE12" i="11" s="1"/>
  <c r="V12" i="11"/>
  <c r="Y12" i="11" s="1"/>
  <c r="Z12" i="11" s="1"/>
  <c r="AF20" i="11"/>
  <c r="AI20" i="11" s="1"/>
  <c r="AJ20" i="11" s="1"/>
  <c r="AU19" i="11"/>
  <c r="AU18" i="11"/>
  <c r="AU16" i="11"/>
  <c r="AU20" i="11"/>
  <c r="AU17" i="11"/>
  <c r="V16" i="11"/>
  <c r="Y16" i="11" s="1"/>
  <c r="Z16" i="11" s="1"/>
  <c r="V18" i="11"/>
  <c r="Y18" i="11" s="1"/>
  <c r="Z18" i="11" s="1"/>
  <c r="V15" i="11"/>
  <c r="Y15" i="11" s="1"/>
  <c r="Z15" i="11" s="1"/>
  <c r="V19" i="11"/>
  <c r="Y19" i="11" s="1"/>
  <c r="Z19" i="11" s="1"/>
  <c r="V20" i="11"/>
  <c r="Y20" i="11" s="1"/>
  <c r="Z20" i="11" s="1"/>
  <c r="V21" i="11"/>
  <c r="Y21" i="11" s="1"/>
  <c r="Z21" i="11" s="1"/>
  <c r="AP11" i="11"/>
  <c r="AS11" i="11" s="1"/>
  <c r="AT11" i="11" s="1"/>
  <c r="AK11" i="11"/>
  <c r="AN11" i="11" s="1"/>
  <c r="AO11" i="11" s="1"/>
  <c r="AA11" i="11"/>
  <c r="AD11" i="11" s="1"/>
  <c r="AE11" i="11" s="1"/>
  <c r="AZ11" i="11"/>
  <c r="BA11" i="11" s="1"/>
  <c r="AU11" i="11"/>
  <c r="AF11" i="11"/>
  <c r="AI11" i="11" s="1"/>
  <c r="AJ11" i="11" s="1"/>
  <c r="V11" i="11"/>
  <c r="Y11" i="11" s="1"/>
  <c r="Z11" i="11" s="1"/>
  <c r="AF15" i="11"/>
  <c r="AI15" i="11" s="1"/>
  <c r="AJ15" i="11" s="1"/>
  <c r="AA18" i="11"/>
  <c r="AD18" i="11" s="1"/>
  <c r="AE18" i="11" s="1"/>
  <c r="AA19" i="11"/>
  <c r="AD19" i="11" s="1"/>
  <c r="AE19" i="11" s="1"/>
  <c r="AA20" i="11"/>
  <c r="AD20" i="11" s="1"/>
  <c r="AE20" i="11" s="1"/>
  <c r="AA17" i="11"/>
  <c r="AD17" i="11" s="1"/>
  <c r="AE17" i="11" s="1"/>
  <c r="AA21" i="11"/>
  <c r="AD21" i="11" s="1"/>
  <c r="AE21" i="11" s="1"/>
  <c r="AA10" i="11"/>
  <c r="AD10" i="11" s="1"/>
  <c r="AE10" i="11" s="1"/>
  <c r="AP10" i="11"/>
  <c r="AS10" i="11" s="1"/>
  <c r="AT10" i="11" s="1"/>
  <c r="AK10" i="11"/>
  <c r="AN10" i="11" s="1"/>
  <c r="AO10" i="11" s="1"/>
  <c r="AU10" i="11"/>
  <c r="AF10" i="11"/>
  <c r="AI10" i="11" s="1"/>
  <c r="AJ10" i="11" s="1"/>
  <c r="AZ10" i="11"/>
  <c r="BA10" i="11" s="1"/>
  <c r="V10" i="11"/>
  <c r="Y10" i="11" s="1"/>
  <c r="Z10" i="11" s="1"/>
  <c r="AK18" i="11"/>
  <c r="AN18" i="11" s="1"/>
  <c r="AO18" i="11" s="1"/>
  <c r="AF19" i="11"/>
  <c r="AI19" i="11" s="1"/>
  <c r="AJ19" i="11" s="1"/>
  <c r="AP19" i="11"/>
  <c r="AS19" i="11" s="1"/>
  <c r="AT19" i="11" s="1"/>
  <c r="AP18" i="11"/>
  <c r="AS18" i="11" s="1"/>
  <c r="AT18" i="11" s="1"/>
  <c r="AP16" i="11"/>
  <c r="AS16" i="11" s="1"/>
  <c r="AT16" i="11" s="1"/>
  <c r="AP20" i="11"/>
  <c r="AS20" i="11" s="1"/>
  <c r="AT20" i="11" s="1"/>
  <c r="AP17" i="11"/>
  <c r="AS17" i="11" s="1"/>
  <c r="AT17" i="11" s="1"/>
  <c r="AU9" i="11"/>
  <c r="AA9" i="11"/>
  <c r="AD9" i="11" s="1"/>
  <c r="AE9" i="11" s="1"/>
  <c r="AZ9" i="11"/>
  <c r="BA9" i="11" s="1"/>
  <c r="V9" i="11"/>
  <c r="Y9" i="11" s="1"/>
  <c r="Z9" i="11" s="1"/>
  <c r="AP9" i="11"/>
  <c r="AS9" i="11" s="1"/>
  <c r="AT9" i="11" s="1"/>
  <c r="AK9" i="11"/>
  <c r="AN9" i="11" s="1"/>
  <c r="AO9" i="11" s="1"/>
  <c r="AK21" i="11"/>
  <c r="AN21" i="11" s="1"/>
  <c r="AO21" i="11" s="1"/>
  <c r="AF18" i="11"/>
  <c r="AI18" i="11" s="1"/>
  <c r="AJ18" i="11" s="1"/>
  <c r="CN32" i="11" l="1"/>
  <c r="AS26" i="11"/>
  <c r="AT26" i="11" s="1"/>
  <c r="AQ26" i="11"/>
  <c r="CB29" i="11"/>
  <c r="CB31" i="11"/>
  <c r="CB28" i="11"/>
  <c r="CN28" i="11"/>
  <c r="CN29" i="11"/>
  <c r="CN31" i="11"/>
  <c r="CF28" i="11"/>
  <c r="CJ28" i="11"/>
  <c r="CN30" i="11"/>
  <c r="CB32" i="11"/>
  <c r="CB30" i="11"/>
  <c r="CJ32" i="11"/>
  <c r="CF32" i="11"/>
  <c r="BC26" i="11"/>
  <c r="BD26" i="11" s="1"/>
  <c r="BB26" i="11"/>
  <c r="BA26" i="11"/>
  <c r="AG24" i="11"/>
  <c r="AH24" i="11"/>
  <c r="AI24" i="11"/>
  <c r="AJ24" i="11" s="1"/>
  <c r="AG26" i="11"/>
  <c r="AI26" i="11"/>
  <c r="AJ26" i="11" s="1"/>
  <c r="AH26" i="11"/>
  <c r="BA28" i="11"/>
  <c r="BC28" i="11"/>
  <c r="BD28" i="11" s="1"/>
  <c r="BB28" i="11"/>
  <c r="AI30" i="11"/>
  <c r="AJ30" i="11" s="1"/>
  <c r="AG30" i="11"/>
  <c r="AH30" i="11"/>
  <c r="AG31" i="11"/>
  <c r="AH31" i="11"/>
  <c r="AI31" i="11"/>
  <c r="AJ31" i="11" s="1"/>
  <c r="AH28" i="11"/>
  <c r="AG28" i="11"/>
  <c r="AI28" i="11"/>
  <c r="AJ28" i="11" s="1"/>
  <c r="BA31" i="11"/>
  <c r="BC31" i="11"/>
  <c r="BD31" i="11" s="1"/>
  <c r="BB31" i="11"/>
  <c r="AI25" i="11"/>
  <c r="AJ25" i="11" s="1"/>
  <c r="AH25" i="11"/>
  <c r="AG25" i="11"/>
  <c r="AH29" i="11"/>
  <c r="AG29" i="11"/>
  <c r="AI29" i="11"/>
  <c r="AJ29" i="11" s="1"/>
  <c r="BB24" i="11"/>
  <c r="BA24" i="11"/>
  <c r="BC24" i="11"/>
  <c r="BD24" i="11" s="1"/>
  <c r="BC27" i="11"/>
  <c r="BD27" i="11" s="1"/>
  <c r="BB27" i="11"/>
  <c r="BA27" i="11"/>
  <c r="BA30" i="11"/>
  <c r="BB30" i="11"/>
  <c r="BC30" i="11"/>
  <c r="BD30" i="11" s="1"/>
  <c r="BB32" i="11"/>
  <c r="BC32" i="11"/>
  <c r="BD32" i="11" s="1"/>
  <c r="BA32" i="11"/>
  <c r="AG27" i="11"/>
  <c r="AI27" i="11"/>
  <c r="AJ27" i="11" s="1"/>
  <c r="AH27" i="11"/>
  <c r="AG32" i="11"/>
  <c r="AI32" i="11"/>
  <c r="AJ32" i="11" s="1"/>
  <c r="AH32" i="11"/>
  <c r="BA25" i="11"/>
  <c r="BB25" i="11"/>
  <c r="BC25" i="11"/>
  <c r="BD25" i="11" s="1"/>
  <c r="BB29" i="11"/>
  <c r="BA29" i="11"/>
  <c r="BC29" i="11"/>
  <c r="BD29" i="11" s="1"/>
  <c r="CF31" i="11"/>
  <c r="AV27" i="11"/>
  <c r="AW27" i="11"/>
  <c r="AX27" i="11"/>
  <c r="AY27" i="11" s="1"/>
  <c r="S28" i="11"/>
  <c r="Q28" i="11"/>
  <c r="T28" i="11" s="1"/>
  <c r="AV29" i="11"/>
  <c r="AX29" i="11"/>
  <c r="AY29" i="11" s="1"/>
  <c r="AW29" i="11"/>
  <c r="AW31" i="11"/>
  <c r="AV31" i="11"/>
  <c r="AX31" i="11"/>
  <c r="AY31" i="11" s="1"/>
  <c r="AQ28" i="11"/>
  <c r="AS28" i="11"/>
  <c r="AT28" i="11" s="1"/>
  <c r="AR28" i="11"/>
  <c r="CF29" i="11"/>
  <c r="AM32" i="11"/>
  <c r="AN32" i="11"/>
  <c r="AO32" i="11" s="1"/>
  <c r="AL32" i="11"/>
  <c r="Q32" i="11"/>
  <c r="T32" i="11" s="1"/>
  <c r="S32" i="11"/>
  <c r="AS31" i="11"/>
  <c r="AT31" i="11" s="1"/>
  <c r="AQ31" i="11"/>
  <c r="AR31" i="11"/>
  <c r="AN24" i="11"/>
  <c r="AO24" i="11" s="1"/>
  <c r="AM24" i="11"/>
  <c r="AL24" i="11"/>
  <c r="AM30" i="11"/>
  <c r="AN30" i="11"/>
  <c r="AO30" i="11" s="1"/>
  <c r="AL30" i="11"/>
  <c r="S31" i="11"/>
  <c r="Q31" i="11"/>
  <c r="T31" i="11" s="1"/>
  <c r="AL27" i="11"/>
  <c r="AM27" i="11"/>
  <c r="AN27" i="11"/>
  <c r="AO27" i="11" s="1"/>
  <c r="CJ31" i="11"/>
  <c r="AX26" i="11"/>
  <c r="AY26" i="11" s="1"/>
  <c r="AV26" i="11"/>
  <c r="AW26" i="11"/>
  <c r="AV30" i="11"/>
  <c r="AX30" i="11"/>
  <c r="AY30" i="11" s="1"/>
  <c r="AW30" i="11"/>
  <c r="AN26" i="11"/>
  <c r="AO26" i="11" s="1"/>
  <c r="AL26" i="11"/>
  <c r="AM26" i="11"/>
  <c r="Q30" i="11"/>
  <c r="T30" i="11" s="1"/>
  <c r="S30" i="11"/>
  <c r="AW28" i="11"/>
  <c r="AX28" i="11"/>
  <c r="AY28" i="11" s="1"/>
  <c r="AV28" i="11"/>
  <c r="CJ30" i="11"/>
  <c r="AW24" i="11"/>
  <c r="AV24" i="11"/>
  <c r="AX24" i="11"/>
  <c r="AY24" i="11" s="1"/>
  <c r="AX25" i="11"/>
  <c r="AY25" i="11" s="1"/>
  <c r="AW25" i="11"/>
  <c r="AV25" i="11"/>
  <c r="CF30" i="11"/>
  <c r="AS32" i="11"/>
  <c r="AT32" i="11" s="1"/>
  <c r="AQ32" i="11"/>
  <c r="AR32" i="11"/>
  <c r="AN31" i="11"/>
  <c r="AO31" i="11" s="1"/>
  <c r="AL31" i="11"/>
  <c r="AM31" i="11"/>
  <c r="AM29" i="11"/>
  <c r="AN29" i="11"/>
  <c r="AO29" i="11" s="1"/>
  <c r="AL29" i="11"/>
  <c r="CJ29" i="11"/>
  <c r="AR25" i="11"/>
  <c r="AQ25" i="11"/>
  <c r="AS25" i="11"/>
  <c r="AT25" i="11" s="1"/>
  <c r="AL25" i="11"/>
  <c r="AN25" i="11"/>
  <c r="AO25" i="11" s="1"/>
  <c r="AM25" i="11"/>
  <c r="AR27" i="11"/>
  <c r="AS27" i="11"/>
  <c r="AT27" i="11" s="1"/>
  <c r="AQ27" i="11"/>
  <c r="AQ29" i="11"/>
  <c r="AR29" i="11"/>
  <c r="AS29" i="11"/>
  <c r="AT29" i="11" s="1"/>
  <c r="Q29" i="11"/>
  <c r="T29" i="11" s="1"/>
  <c r="S29" i="11"/>
  <c r="AS24" i="11"/>
  <c r="AT24" i="11" s="1"/>
  <c r="AR24" i="11"/>
  <c r="AQ24" i="11"/>
  <c r="AW32" i="11"/>
  <c r="AV32" i="11"/>
  <c r="AX32" i="11"/>
  <c r="AY32" i="11" s="1"/>
  <c r="AR30" i="11"/>
  <c r="AS30" i="11"/>
  <c r="AT30" i="11" s="1"/>
  <c r="AQ30" i="11"/>
  <c r="AL28" i="11"/>
  <c r="AN28" i="11"/>
  <c r="AO28" i="11" s="1"/>
  <c r="AM28" i="11"/>
  <c r="CN27" i="11"/>
  <c r="CJ26" i="11"/>
  <c r="CB27" i="11"/>
  <c r="CF27" i="11"/>
  <c r="CJ27" i="11"/>
  <c r="Q27" i="11"/>
  <c r="T27" i="11" s="1"/>
  <c r="S27" i="11"/>
  <c r="CF26" i="11"/>
  <c r="S26" i="11"/>
  <c r="Q26" i="11"/>
  <c r="T26" i="11" s="1"/>
  <c r="CN26" i="11"/>
  <c r="CB26" i="11"/>
  <c r="CN25" i="11"/>
  <c r="CF25" i="11"/>
  <c r="CB25" i="11"/>
  <c r="CJ25" i="11"/>
  <c r="Q25" i="11"/>
  <c r="T25" i="11" s="1"/>
  <c r="S25" i="11"/>
  <c r="CF24" i="11"/>
  <c r="CB24" i="11"/>
  <c r="CJ22" i="11"/>
  <c r="CN22" i="11"/>
  <c r="CB23" i="11"/>
  <c r="CF23" i="11"/>
  <c r="CB22" i="11"/>
  <c r="S22" i="11"/>
  <c r="Q22" i="11"/>
  <c r="T22" i="11" s="1"/>
  <c r="BC22" i="11"/>
  <c r="BD22" i="11" s="1"/>
  <c r="BB22" i="11"/>
  <c r="Q24" i="11"/>
  <c r="T24" i="11" s="1"/>
  <c r="S24" i="11"/>
  <c r="CF22" i="11"/>
  <c r="CJ23" i="11"/>
  <c r="AG23" i="11"/>
  <c r="AH23" i="11"/>
  <c r="AI23" i="11"/>
  <c r="AJ23" i="11" s="1"/>
  <c r="BC23" i="11"/>
  <c r="BD23" i="11" s="1"/>
  <c r="BB23" i="11"/>
  <c r="CJ24" i="11"/>
  <c r="AW23" i="11"/>
  <c r="AV23" i="11"/>
  <c r="AX23" i="11"/>
  <c r="AY23" i="11" s="1"/>
  <c r="AL22" i="11"/>
  <c r="AM22" i="11"/>
  <c r="AN22" i="11"/>
  <c r="AO22" i="11" s="1"/>
  <c r="Q23" i="11"/>
  <c r="T23" i="11" s="1"/>
  <c r="S23" i="11"/>
  <c r="AS23" i="11"/>
  <c r="AT23" i="11" s="1"/>
  <c r="AQ23" i="11"/>
  <c r="AR23" i="11"/>
  <c r="AM23" i="11"/>
  <c r="AL23" i="11"/>
  <c r="AN23" i="11"/>
  <c r="AO23" i="11" s="1"/>
  <c r="AH22" i="11"/>
  <c r="AI22" i="11"/>
  <c r="AJ22" i="11" s="1"/>
  <c r="AG22" i="11"/>
  <c r="AS22" i="11"/>
  <c r="AT22" i="11" s="1"/>
  <c r="AQ22" i="11"/>
  <c r="AR22" i="11"/>
  <c r="CN23" i="11"/>
  <c r="CN24" i="11"/>
  <c r="AX22" i="11"/>
  <c r="AY22" i="11" s="1"/>
  <c r="AW22" i="11"/>
  <c r="AV22" i="11"/>
  <c r="R15" i="11"/>
  <c r="R9" i="11"/>
  <c r="R11" i="11"/>
  <c r="R13" i="11"/>
  <c r="R19" i="11"/>
  <c r="R6" i="11"/>
  <c r="R8" i="11"/>
  <c r="R16" i="11"/>
  <c r="R10" i="11"/>
  <c r="R14" i="11"/>
  <c r="R12" i="11"/>
  <c r="R7" i="11"/>
  <c r="R17" i="11"/>
  <c r="R18" i="11"/>
  <c r="BC12" i="11"/>
  <c r="BD12" i="11" s="1"/>
  <c r="BC17" i="11"/>
  <c r="BD17" i="11" s="1"/>
  <c r="BC14" i="11"/>
  <c r="BD14" i="11" s="1"/>
  <c r="BC16" i="11"/>
  <c r="BD16" i="11" s="1"/>
  <c r="BC19" i="11"/>
  <c r="BD19" i="11" s="1"/>
  <c r="BC10" i="11"/>
  <c r="BD10" i="11" s="1"/>
  <c r="BC20" i="11"/>
  <c r="BD20" i="11" s="1"/>
  <c r="BC11" i="11"/>
  <c r="BD11" i="11" s="1"/>
  <c r="BC15" i="11"/>
  <c r="BD15" i="11" s="1"/>
  <c r="BC13" i="11"/>
  <c r="BD13" i="11" s="1"/>
  <c r="BC21" i="11"/>
  <c r="BD21" i="11" s="1"/>
  <c r="BC9" i="11"/>
  <c r="BD9" i="11" s="1"/>
  <c r="BC18" i="11"/>
  <c r="BD18" i="11" s="1"/>
  <c r="AX12" i="11"/>
  <c r="AY12" i="11" s="1"/>
  <c r="AX14" i="11"/>
  <c r="AY14" i="11" s="1"/>
  <c r="AX15" i="11"/>
  <c r="AY15" i="11" s="1"/>
  <c r="AX13" i="11"/>
  <c r="AY13" i="11" s="1"/>
  <c r="AX9" i="11"/>
  <c r="AY9" i="11" s="1"/>
  <c r="AX11" i="11"/>
  <c r="AY11" i="11" s="1"/>
  <c r="AX20" i="11"/>
  <c r="AY20" i="11" s="1"/>
  <c r="AX21" i="11"/>
  <c r="AY21" i="11" s="1"/>
  <c r="AX17" i="11"/>
  <c r="AY17" i="11" s="1"/>
  <c r="AX10" i="11"/>
  <c r="AY10" i="11" s="1"/>
  <c r="AX16" i="11"/>
  <c r="AY16" i="11" s="1"/>
  <c r="AX19" i="11"/>
  <c r="AY19" i="11" s="1"/>
  <c r="AX18" i="11"/>
  <c r="AY18" i="11" s="1"/>
  <c r="CJ19" i="11"/>
  <c r="CJ17" i="11"/>
  <c r="CN7" i="11"/>
  <c r="CN20" i="11"/>
  <c r="CJ11" i="11"/>
  <c r="CJ15" i="11"/>
  <c r="CF18" i="11"/>
  <c r="CF13" i="11"/>
  <c r="CN18" i="11"/>
  <c r="CN11" i="11"/>
  <c r="CN12" i="11"/>
  <c r="CJ14" i="11"/>
  <c r="CF9" i="11"/>
  <c r="CJ20" i="11"/>
  <c r="CN15" i="11"/>
  <c r="CF6" i="11"/>
  <c r="CJ8" i="11"/>
  <c r="CN21" i="11"/>
  <c r="CN9" i="11"/>
  <c r="CF21" i="11"/>
  <c r="CF5" i="11"/>
  <c r="CN8" i="11"/>
  <c r="CJ6" i="11"/>
  <c r="CN17" i="11"/>
  <c r="CJ16" i="11"/>
  <c r="CN5" i="11"/>
  <c r="CN19" i="11"/>
  <c r="CF15" i="11"/>
  <c r="CN16" i="11"/>
  <c r="CN14" i="11"/>
  <c r="CJ12" i="11"/>
  <c r="CF10" i="11"/>
  <c r="CN6" i="11"/>
  <c r="CN13" i="11"/>
  <c r="CJ13" i="11"/>
  <c r="CB13" i="11"/>
  <c r="CN10" i="11"/>
  <c r="CJ5" i="11"/>
  <c r="CJ9" i="11"/>
  <c r="CJ18" i="11"/>
  <c r="CJ10" i="11"/>
  <c r="CJ21" i="11"/>
  <c r="CB18" i="11"/>
  <c r="CF19" i="11"/>
  <c r="CB20" i="11"/>
  <c r="CB17" i="11"/>
  <c r="CF14" i="11"/>
  <c r="CF8" i="11"/>
  <c r="BX10" i="11"/>
  <c r="CB16" i="11"/>
  <c r="CB12" i="11"/>
  <c r="CF12" i="11"/>
  <c r="CB14" i="11"/>
  <c r="BX13" i="11"/>
  <c r="CB5" i="11"/>
  <c r="CF17" i="11"/>
  <c r="BX11" i="11"/>
  <c r="CB8" i="11"/>
  <c r="CF11" i="11"/>
  <c r="CB11" i="11"/>
  <c r="CB15" i="11"/>
  <c r="CF7" i="11"/>
  <c r="CB9" i="11"/>
  <c r="CB21" i="11"/>
  <c r="CF20" i="11"/>
  <c r="CB19" i="11"/>
  <c r="CB10" i="11"/>
  <c r="CB7" i="11"/>
  <c r="CF16" i="11"/>
  <c r="BX20" i="11"/>
  <c r="CB6" i="11"/>
  <c r="CE7" i="11"/>
  <c r="BX12" i="11"/>
  <c r="BX8" i="11"/>
  <c r="BX15" i="11"/>
  <c r="Q16" i="11"/>
  <c r="T16" i="11" s="1"/>
  <c r="BX9" i="11"/>
  <c r="BX5" i="11"/>
  <c r="BO16" i="11"/>
  <c r="BT16" i="11" s="1"/>
  <c r="BO14" i="11"/>
  <c r="BT14" i="11" s="1"/>
  <c r="BO17" i="11"/>
  <c r="BT17" i="11" s="1"/>
  <c r="BX16" i="11"/>
  <c r="BX21" i="11"/>
  <c r="BT21" i="11"/>
  <c r="BX19" i="11"/>
  <c r="BX18" i="11"/>
  <c r="BX17" i="11"/>
  <c r="BO5" i="11"/>
  <c r="BT5" i="11" s="1"/>
  <c r="BO19" i="11"/>
  <c r="BT19" i="11" s="1"/>
  <c r="BX7" i="11"/>
  <c r="BX14" i="11"/>
  <c r="BO18" i="11"/>
  <c r="BT18" i="11" s="1"/>
  <c r="BO20" i="11"/>
  <c r="BT20" i="11" s="1"/>
  <c r="BO15" i="11"/>
  <c r="BT15" i="11" s="1"/>
  <c r="BO10" i="11"/>
  <c r="BT10" i="11" s="1"/>
  <c r="BO12" i="11"/>
  <c r="BT12" i="11" s="1"/>
  <c r="BO11" i="11"/>
  <c r="BT11" i="11" s="1"/>
  <c r="BO6" i="11"/>
  <c r="BT6" i="11" s="1"/>
  <c r="BX6" i="11"/>
  <c r="BO8" i="11"/>
  <c r="BT8" i="11" s="1"/>
  <c r="BO7" i="11"/>
  <c r="BT7" i="11" s="1"/>
  <c r="BO13" i="11"/>
  <c r="BT13" i="11" s="1"/>
  <c r="BO9" i="11"/>
  <c r="BT9" i="11" s="1"/>
  <c r="AR16" i="11"/>
  <c r="AQ16" i="11"/>
  <c r="AB20" i="11"/>
  <c r="AC20" i="11"/>
  <c r="AW18" i="11"/>
  <c r="AV18" i="11"/>
  <c r="AL12" i="11"/>
  <c r="AM12" i="11"/>
  <c r="AL15" i="11"/>
  <c r="AM15" i="11"/>
  <c r="BB16" i="11"/>
  <c r="AM9" i="11"/>
  <c r="AL9" i="11"/>
  <c r="AQ18" i="11"/>
  <c r="AR18" i="11"/>
  <c r="AV19" i="11"/>
  <c r="AW19" i="11"/>
  <c r="AV12" i="11"/>
  <c r="AW12" i="11"/>
  <c r="BB18" i="11"/>
  <c r="AG13" i="11"/>
  <c r="AH13" i="11"/>
  <c r="AG17" i="11"/>
  <c r="AH17" i="11"/>
  <c r="AQ9" i="11"/>
  <c r="AR9" i="11"/>
  <c r="AR19" i="11"/>
  <c r="AQ19" i="11"/>
  <c r="BB10" i="11"/>
  <c r="AH11" i="11"/>
  <c r="AG11" i="11"/>
  <c r="AH20" i="11"/>
  <c r="AG20" i="11"/>
  <c r="AR12" i="11"/>
  <c r="AQ12" i="11"/>
  <c r="AQ14" i="11"/>
  <c r="AR14" i="11"/>
  <c r="AQ21" i="11"/>
  <c r="AR21" i="11"/>
  <c r="AG10" i="11"/>
  <c r="AH10" i="11"/>
  <c r="AB19" i="11"/>
  <c r="AC19" i="11"/>
  <c r="AV11" i="11"/>
  <c r="AW11" i="11"/>
  <c r="AW17" i="11"/>
  <c r="AV17" i="11"/>
  <c r="BB12" i="11"/>
  <c r="AM13" i="11"/>
  <c r="AL13" i="11"/>
  <c r="AM14" i="11"/>
  <c r="AL14" i="11"/>
  <c r="AW21" i="11"/>
  <c r="AV21" i="11"/>
  <c r="BB9" i="11"/>
  <c r="AH19" i="11"/>
  <c r="AG19" i="11"/>
  <c r="AW10" i="11"/>
  <c r="AV10" i="11"/>
  <c r="AC18" i="11"/>
  <c r="AB18" i="11"/>
  <c r="BB11" i="11"/>
  <c r="BB17" i="11"/>
  <c r="AW14" i="11"/>
  <c r="AV14" i="11"/>
  <c r="AG21" i="11"/>
  <c r="AH21" i="11"/>
  <c r="BB21" i="11"/>
  <c r="AG18" i="11"/>
  <c r="AH18" i="11"/>
  <c r="AM18" i="11"/>
  <c r="AL18" i="11"/>
  <c r="AM10" i="11"/>
  <c r="AL10" i="11"/>
  <c r="AC21" i="11"/>
  <c r="AB21" i="11"/>
  <c r="AB11" i="11"/>
  <c r="AC11" i="11"/>
  <c r="AW13" i="11"/>
  <c r="AV13" i="11"/>
  <c r="BB14" i="11"/>
  <c r="AL20" i="11"/>
  <c r="AM20" i="11"/>
  <c r="AM21" i="11"/>
  <c r="AL21" i="11"/>
  <c r="AC9" i="11"/>
  <c r="AB9" i="11"/>
  <c r="AQ17" i="11"/>
  <c r="AR17" i="11"/>
  <c r="AQ10" i="11"/>
  <c r="AR10" i="11"/>
  <c r="AC17" i="11"/>
  <c r="AB17" i="11"/>
  <c r="AH15" i="11"/>
  <c r="AG15" i="11"/>
  <c r="AL11" i="11"/>
  <c r="AM11" i="11"/>
  <c r="AV20" i="11"/>
  <c r="AW20" i="11"/>
  <c r="AC12" i="11"/>
  <c r="AB12" i="11"/>
  <c r="BB19" i="11"/>
  <c r="BB20" i="11"/>
  <c r="BB13" i="11"/>
  <c r="AC14" i="11"/>
  <c r="AB14" i="11"/>
  <c r="AL19" i="11"/>
  <c r="AM19" i="11"/>
  <c r="AR15" i="11"/>
  <c r="AQ15" i="11"/>
  <c r="AW9" i="11"/>
  <c r="AV9" i="11"/>
  <c r="AR20" i="11"/>
  <c r="AQ20" i="11"/>
  <c r="AC10" i="11"/>
  <c r="AB10" i="11"/>
  <c r="AR11" i="11"/>
  <c r="AQ11" i="11"/>
  <c r="AV16" i="11"/>
  <c r="AW16" i="11"/>
  <c r="AH12" i="11"/>
  <c r="AG12" i="11"/>
  <c r="BB15" i="11"/>
  <c r="AH16" i="11"/>
  <c r="AG16" i="11"/>
  <c r="AC13" i="11"/>
  <c r="AB13" i="11"/>
  <c r="AM16" i="11"/>
  <c r="AL16" i="11"/>
  <c r="AH14" i="11"/>
  <c r="AG14" i="11"/>
  <c r="AM17" i="11"/>
  <c r="AL17" i="11"/>
  <c r="AB16" i="11"/>
  <c r="AC16" i="11"/>
  <c r="AV15" i="11"/>
  <c r="AW15" i="11"/>
  <c r="W12" i="11"/>
  <c r="X12" i="11"/>
  <c r="X15" i="11"/>
  <c r="W15" i="11"/>
  <c r="W13" i="11"/>
  <c r="X13" i="11"/>
  <c r="X14" i="11"/>
  <c r="W14" i="11"/>
  <c r="W17" i="11"/>
  <c r="X17" i="11"/>
  <c r="W16" i="11"/>
  <c r="X16" i="11"/>
  <c r="W10" i="11"/>
  <c r="X10" i="11"/>
  <c r="W21" i="11"/>
  <c r="X21" i="11"/>
  <c r="W9" i="11"/>
  <c r="X9" i="11"/>
  <c r="W20" i="11"/>
  <c r="X20" i="11"/>
  <c r="X11" i="11"/>
  <c r="W11" i="11"/>
  <c r="W19" i="11"/>
  <c r="X19" i="11"/>
  <c r="W18" i="11"/>
  <c r="X18" i="11"/>
  <c r="Q20" i="11"/>
  <c r="T20" i="11" s="1"/>
  <c r="S16" i="11"/>
  <c r="Q17" i="11"/>
  <c r="T17" i="11" s="1"/>
  <c r="Q18" i="11"/>
  <c r="T18" i="11" s="1"/>
  <c r="S20" i="11"/>
  <c r="Q19" i="11"/>
  <c r="T19" i="11" s="1"/>
  <c r="S19" i="11"/>
  <c r="S17" i="11"/>
  <c r="S18" i="11"/>
  <c r="S21" i="11"/>
  <c r="Q21" i="11"/>
  <c r="T21" i="11" s="1"/>
  <c r="U6" i="11"/>
  <c r="U7" i="11"/>
  <c r="U8" i="11"/>
  <c r="B6" i="11"/>
  <c r="B7" i="11"/>
  <c r="C7" i="11" l="1"/>
  <c r="M7" i="11"/>
  <c r="E7" i="11"/>
  <c r="K7" i="11"/>
  <c r="I7" i="11"/>
  <c r="O7" i="11"/>
  <c r="G7" i="11"/>
  <c r="C6" i="11"/>
  <c r="E6" i="11"/>
  <c r="K6" i="11"/>
  <c r="O6" i="11"/>
  <c r="M6" i="11"/>
  <c r="G6" i="11"/>
  <c r="I6" i="11"/>
  <c r="BE31" i="11"/>
  <c r="BG31" i="11"/>
  <c r="BE28" i="11"/>
  <c r="BI31" i="11"/>
  <c r="BI28" i="11"/>
  <c r="BE29" i="11"/>
  <c r="BG32" i="11"/>
  <c r="BG29" i="11"/>
  <c r="BG28" i="11"/>
  <c r="BE30" i="11"/>
  <c r="BI30" i="11"/>
  <c r="BG30" i="11"/>
  <c r="BE32" i="11"/>
  <c r="BI29" i="11"/>
  <c r="BI32" i="11"/>
  <c r="BE27" i="11"/>
  <c r="BG26" i="11"/>
  <c r="BI26" i="11"/>
  <c r="BE26" i="11"/>
  <c r="BG27" i="11"/>
  <c r="BI27" i="11"/>
  <c r="BG25" i="11"/>
  <c r="BE25" i="11"/>
  <c r="BI25" i="11"/>
  <c r="BI22" i="11"/>
  <c r="BE22" i="11"/>
  <c r="BE23" i="11"/>
  <c r="BG24" i="11"/>
  <c r="BG22" i="11"/>
  <c r="BE24" i="11"/>
  <c r="BI24" i="11"/>
  <c r="BI23" i="11"/>
  <c r="BG23" i="11"/>
  <c r="BI10" i="11"/>
  <c r="BI16" i="11"/>
  <c r="BI17" i="11"/>
  <c r="BI14" i="11"/>
  <c r="BI21" i="11"/>
  <c r="BI12" i="11"/>
  <c r="BI20" i="11"/>
  <c r="BI11" i="11"/>
  <c r="BI18" i="11"/>
  <c r="BI19" i="11"/>
  <c r="CJ7" i="11"/>
  <c r="BE17" i="11"/>
  <c r="BE18" i="11"/>
  <c r="AZ8" i="11"/>
  <c r="BA8" i="11" s="1"/>
  <c r="AK8" i="11"/>
  <c r="AN8" i="11" s="1"/>
  <c r="AO8" i="11" s="1"/>
  <c r="V8" i="11"/>
  <c r="Y8" i="11" s="1"/>
  <c r="Z8" i="11" s="1"/>
  <c r="AP8" i="11"/>
  <c r="AS8" i="11" s="1"/>
  <c r="AT8" i="11" s="1"/>
  <c r="AU8" i="11"/>
  <c r="AA8" i="11"/>
  <c r="AD8" i="11" s="1"/>
  <c r="AE8" i="11" s="1"/>
  <c r="AZ7" i="11"/>
  <c r="BA7" i="11" s="1"/>
  <c r="AK7" i="11"/>
  <c r="AN7" i="11" s="1"/>
  <c r="AO7" i="11" s="1"/>
  <c r="V7" i="11"/>
  <c r="Y7" i="11" s="1"/>
  <c r="Z7" i="11" s="1"/>
  <c r="AP7" i="11"/>
  <c r="AS7" i="11" s="1"/>
  <c r="AT7" i="11" s="1"/>
  <c r="AA7" i="11"/>
  <c r="AD7" i="11" s="1"/>
  <c r="AE7" i="11" s="1"/>
  <c r="AF7" i="11"/>
  <c r="AI7" i="11" s="1"/>
  <c r="AJ7" i="11" s="1"/>
  <c r="AP6" i="11"/>
  <c r="AS6" i="11" s="1"/>
  <c r="AT6" i="11" s="1"/>
  <c r="V6" i="11"/>
  <c r="Y6" i="11" s="1"/>
  <c r="Z6" i="11" s="1"/>
  <c r="AA6" i="11"/>
  <c r="AD6" i="11" s="1"/>
  <c r="AE6" i="11" s="1"/>
  <c r="AU6" i="11"/>
  <c r="AF6" i="11"/>
  <c r="AI6" i="11" s="1"/>
  <c r="AJ6" i="11" s="1"/>
  <c r="AZ6" i="11"/>
  <c r="BA6" i="11" s="1"/>
  <c r="AK6" i="11"/>
  <c r="AN6" i="11" s="1"/>
  <c r="AO6" i="11" s="1"/>
  <c r="BG18" i="11"/>
  <c r="BG17" i="11"/>
  <c r="BG19" i="11"/>
  <c r="BE19" i="11"/>
  <c r="BG21" i="11"/>
  <c r="BG20" i="11"/>
  <c r="BG16" i="11"/>
  <c r="BE16" i="11"/>
  <c r="BE20" i="11"/>
  <c r="BE21" i="11"/>
  <c r="BC8" i="11" l="1"/>
  <c r="BD8" i="11" s="1"/>
  <c r="BC7" i="11"/>
  <c r="BD7" i="11" s="1"/>
  <c r="BC6" i="11"/>
  <c r="BD6" i="11" s="1"/>
  <c r="AX8" i="11"/>
  <c r="AY8" i="11" s="1"/>
  <c r="AX6" i="11"/>
  <c r="AY6" i="11" s="1"/>
  <c r="AQ6" i="11"/>
  <c r="AR6" i="11"/>
  <c r="AB8" i="11"/>
  <c r="AC8" i="11"/>
  <c r="AH7" i="11"/>
  <c r="AG7" i="11"/>
  <c r="AV8" i="11"/>
  <c r="AW8" i="11"/>
  <c r="AM6" i="11"/>
  <c r="AL6" i="11"/>
  <c r="BB6" i="11"/>
  <c r="AB7" i="11"/>
  <c r="AC7" i="11"/>
  <c r="AR8" i="11"/>
  <c r="AQ8" i="11"/>
  <c r="AG6" i="11"/>
  <c r="AH6" i="11"/>
  <c r="AR7" i="11"/>
  <c r="AQ7" i="11"/>
  <c r="AW6" i="11"/>
  <c r="AV6" i="11"/>
  <c r="AL8" i="11"/>
  <c r="AM8" i="11"/>
  <c r="AC6" i="11"/>
  <c r="AB6" i="11"/>
  <c r="AL7" i="11"/>
  <c r="AM7" i="11"/>
  <c r="BB8" i="11"/>
  <c r="BB7" i="11"/>
  <c r="X7" i="11"/>
  <c r="W7" i="11"/>
  <c r="W8" i="11"/>
  <c r="X8" i="11"/>
  <c r="X6" i="11"/>
  <c r="W6" i="11"/>
  <c r="BH34" i="11"/>
  <c r="BF34" i="11"/>
  <c r="BI6" i="11" l="1"/>
  <c r="F34" i="11"/>
  <c r="D34" i="11" l="1"/>
  <c r="H34" i="11"/>
  <c r="V2" i="11"/>
  <c r="AA2" i="11" s="1"/>
  <c r="AF2" i="11" s="1"/>
  <c r="AK2" i="11" s="1"/>
  <c r="AP2" i="11" s="1"/>
  <c r="AU2" i="11" s="1"/>
  <c r="AZ2" i="11" s="1"/>
  <c r="C2" i="11"/>
  <c r="AU7" i="11" l="1"/>
  <c r="AP13" i="11"/>
  <c r="AA15" i="11"/>
  <c r="U5" i="11"/>
  <c r="B5" i="11"/>
  <c r="E2" i="11"/>
  <c r="G2" i="11" s="1"/>
  <c r="I2" i="11" s="1"/>
  <c r="K2" i="11" s="1"/>
  <c r="M2" i="11" s="1"/>
  <c r="O2" i="11" s="1"/>
  <c r="E5" i="11" l="1"/>
  <c r="I5" i="11"/>
  <c r="K5" i="11"/>
  <c r="O5" i="11"/>
  <c r="M5" i="11"/>
  <c r="G5" i="11"/>
  <c r="AV7" i="11"/>
  <c r="AW7" i="11"/>
  <c r="AX7" i="11"/>
  <c r="AY7" i="11" s="1"/>
  <c r="BI7" i="11" s="1"/>
  <c r="AS13" i="11"/>
  <c r="AT13" i="11" s="1"/>
  <c r="BI13" i="11" s="1"/>
  <c r="AQ13" i="11"/>
  <c r="AR13" i="11"/>
  <c r="AF9" i="11"/>
  <c r="AI9" i="11" s="1"/>
  <c r="AJ9" i="11" s="1"/>
  <c r="BI9" i="11" s="1"/>
  <c r="AF8" i="11"/>
  <c r="S15" i="11"/>
  <c r="Q15" i="11"/>
  <c r="T15" i="11" s="1"/>
  <c r="AD15" i="11"/>
  <c r="AE15" i="11" s="1"/>
  <c r="BI15" i="11" s="1"/>
  <c r="AB15" i="11"/>
  <c r="BE15" i="11" s="1"/>
  <c r="AC15" i="11"/>
  <c r="BG15" i="11" s="1"/>
  <c r="C5" i="11"/>
  <c r="AU5" i="11"/>
  <c r="V5" i="11"/>
  <c r="Y5" i="11" s="1"/>
  <c r="Z5" i="11" s="1"/>
  <c r="AP5" i="11"/>
  <c r="AS5" i="11" s="1"/>
  <c r="AT5" i="11" s="1"/>
  <c r="AA5" i="11"/>
  <c r="AD5" i="11" s="1"/>
  <c r="AE5" i="11" s="1"/>
  <c r="C9" i="3"/>
  <c r="D4" i="2"/>
  <c r="AG9" i="11" l="1"/>
  <c r="AH9" i="11"/>
  <c r="AI8" i="11"/>
  <c r="AJ8" i="11" s="1"/>
  <c r="BI8" i="11" s="1"/>
  <c r="AH8" i="11"/>
  <c r="AG8" i="11"/>
  <c r="Q5" i="11"/>
  <c r="AX5" i="11"/>
  <c r="AY5" i="11" s="1"/>
  <c r="AQ5" i="11"/>
  <c r="AQ34" i="11" s="1"/>
  <c r="AR5" i="11"/>
  <c r="AR34" i="11" s="1"/>
  <c r="AW5" i="11"/>
  <c r="AW34" i="11" s="1"/>
  <c r="AV5" i="11"/>
  <c r="AV34" i="11" s="1"/>
  <c r="AC5" i="11"/>
  <c r="AC34" i="11" s="1"/>
  <c r="AB5" i="11"/>
  <c r="AB34" i="11" s="1"/>
  <c r="W5" i="11"/>
  <c r="W34" i="11" s="1"/>
  <c r="X5" i="11"/>
  <c r="X34" i="11" s="1"/>
  <c r="AZ5" i="11"/>
  <c r="BA5" i="11" s="1"/>
  <c r="AF5" i="11"/>
  <c r="AI5" i="11" s="1"/>
  <c r="AJ5" i="11" s="1"/>
  <c r="AK5" i="11"/>
  <c r="AN5" i="11" s="1"/>
  <c r="AO5" i="11" s="1"/>
  <c r="BC5" i="11" l="1"/>
  <c r="BD5" i="11" s="1"/>
  <c r="BI5" i="11" s="1"/>
  <c r="BI34" i="11" s="1"/>
  <c r="BA34" i="11"/>
  <c r="BB5" i="11"/>
  <c r="BB34" i="11" s="1"/>
  <c r="AG5" i="11"/>
  <c r="AG34" i="11" s="1"/>
  <c r="AH5" i="11"/>
  <c r="AH34" i="11" s="1"/>
  <c r="AM5" i="11"/>
  <c r="AM34" i="11" s="1"/>
  <c r="AL5" i="11"/>
  <c r="AL34" i="11" s="1"/>
  <c r="Q12" i="11"/>
  <c r="T12" i="11" s="1"/>
  <c r="E34" i="11"/>
  <c r="E35" i="11"/>
  <c r="Q11" i="11"/>
  <c r="T11" i="11" s="1"/>
  <c r="C35" i="11"/>
  <c r="C34" i="11"/>
  <c r="Q10" i="11"/>
  <c r="T10" i="11" s="1"/>
  <c r="G35" i="11"/>
  <c r="G34" i="11"/>
  <c r="Q7" i="11"/>
  <c r="T7" i="11" s="1"/>
  <c r="Q13" i="11"/>
  <c r="T13" i="11" s="1"/>
  <c r="K34" i="11"/>
  <c r="K35" i="11"/>
  <c r="I35" i="11"/>
  <c r="I34" i="11"/>
  <c r="BE5" i="11" l="1"/>
  <c r="Q6" i="11"/>
  <c r="T6" i="11" s="1"/>
  <c r="Q9" i="11"/>
  <c r="T9" i="11" s="1"/>
  <c r="Q8" i="11"/>
  <c r="T8" i="11" s="1"/>
  <c r="Q14" i="11"/>
  <c r="T14" i="11" s="1"/>
  <c r="BE10" i="11"/>
  <c r="BG6" i="11"/>
  <c r="BG7" i="11"/>
  <c r="BE13" i="11"/>
  <c r="BE6" i="11"/>
  <c r="BE7" i="11"/>
  <c r="BG9" i="11"/>
  <c r="BE9" i="11"/>
  <c r="BG14" i="11"/>
  <c r="BG12" i="11"/>
  <c r="BG13" i="11"/>
  <c r="BE14" i="11"/>
  <c r="BE12" i="11"/>
  <c r="BG8" i="11"/>
  <c r="BG11" i="11"/>
  <c r="BE8" i="11"/>
  <c r="BE11" i="11"/>
  <c r="BG10" i="11"/>
  <c r="BG5" i="11"/>
  <c r="Q34" i="11" l="1"/>
  <c r="BG34" i="11"/>
  <c r="BE34" i="11"/>
  <c r="S11" i="11" l="1"/>
  <c r="S8" i="11" l="1"/>
  <c r="S14" i="11" l="1"/>
  <c r="S7" i="11"/>
  <c r="S13" i="11" l="1"/>
  <c r="S10" i="11"/>
  <c r="S12" i="11"/>
  <c r="S6" i="11"/>
  <c r="L34" i="11"/>
  <c r="N34" i="11"/>
  <c r="P34" i="11"/>
  <c r="R5" i="11" l="1"/>
  <c r="J34" i="11"/>
  <c r="S5" i="11"/>
  <c r="S9" i="11"/>
  <c r="R34" i="11" l="1"/>
  <c r="T5" i="11"/>
  <c r="O35" i="11"/>
  <c r="O34" i="11"/>
  <c r="M35" i="11" l="1"/>
  <c r="M34" i="11"/>
  <c r="S34" i="11"/>
  <c r="C10" i="3"/>
  <c r="D9" i="3"/>
  <c r="E9" i="3" s="1"/>
  <c r="F9" i="3" l="1"/>
  <c r="E10" i="3"/>
  <c r="D10" i="3"/>
  <c r="F10" i="3" l="1"/>
  <c r="G9" i="3"/>
  <c r="H9" i="3" l="1"/>
  <c r="G10" i="3"/>
  <c r="I9" i="3" l="1"/>
  <c r="I10" i="3" s="1"/>
  <c r="H10" i="3"/>
  <c r="D4" i="4" l="1"/>
  <c r="D4" i="5" s="1"/>
  <c r="D4" i="8" s="1"/>
  <c r="D4" i="9" s="1"/>
  <c r="D4" i="6" s="1"/>
  <c r="D4" i="7" s="1"/>
</calcChain>
</file>

<file path=xl/sharedStrings.xml><?xml version="1.0" encoding="utf-8"?>
<sst xmlns="http://schemas.openxmlformats.org/spreadsheetml/2006/main" count="831" uniqueCount="159">
  <si>
    <t>Sunday</t>
  </si>
  <si>
    <t>Monday</t>
  </si>
  <si>
    <t>Tuesday</t>
  </si>
  <si>
    <t>Wednesday</t>
  </si>
  <si>
    <t>Thursday</t>
  </si>
  <si>
    <t>Friday</t>
  </si>
  <si>
    <t>Saturday</t>
  </si>
  <si>
    <t>Hours</t>
  </si>
  <si>
    <t>Shift</t>
  </si>
  <si>
    <t>On</t>
  </si>
  <si>
    <t>Off</t>
  </si>
  <si>
    <t xml:space="preserve">Rest </t>
  </si>
  <si>
    <t>Day</t>
  </si>
  <si>
    <t xml:space="preserve">Week Commencing Sunday </t>
  </si>
  <si>
    <t>Daily Alteration Sheet</t>
  </si>
  <si>
    <t>Driver</t>
  </si>
  <si>
    <t>Riyadh</t>
  </si>
  <si>
    <t>Shift ID</t>
  </si>
  <si>
    <t>On Duty</t>
  </si>
  <si>
    <t>Off Duty</t>
  </si>
  <si>
    <t xml:space="preserve">Name </t>
  </si>
  <si>
    <t>Comments</t>
  </si>
  <si>
    <t>Off Roster</t>
  </si>
  <si>
    <t>Activity</t>
  </si>
  <si>
    <t>Rest Day Off</t>
  </si>
  <si>
    <t>Type</t>
  </si>
  <si>
    <t>Name</t>
  </si>
  <si>
    <t>Description</t>
  </si>
  <si>
    <t>Training &amp; Detachments</t>
  </si>
  <si>
    <t>Other (Leave, Sick etc.)</t>
  </si>
  <si>
    <t>Contact Numbers</t>
  </si>
  <si>
    <t>It is your responsibility to consult the Daily Alteration Sheet to ensure that you are aware of your shifts and any changes that may have taken place.</t>
  </si>
  <si>
    <t>All leave, sick, training, off roster etc. is shown on the Daily Sheets</t>
  </si>
  <si>
    <t>Sun</t>
  </si>
  <si>
    <t>Mon</t>
  </si>
  <si>
    <t>Tue</t>
  </si>
  <si>
    <t>Wed</t>
  </si>
  <si>
    <t>Thu</t>
  </si>
  <si>
    <t>Fri</t>
  </si>
  <si>
    <t>Sat</t>
  </si>
  <si>
    <t>Dutty Hours</t>
  </si>
  <si>
    <t>Actual Hours</t>
  </si>
  <si>
    <t>Actual depot Hours</t>
  </si>
  <si>
    <t>Mainline &amp; Depot Hours</t>
  </si>
  <si>
    <t>Mainline</t>
  </si>
  <si>
    <t>Depot</t>
  </si>
  <si>
    <t>Actual Mainline Hours</t>
  </si>
  <si>
    <t>BaseRoster Mainline Hours</t>
  </si>
  <si>
    <t>BaseRoster depot Hours</t>
  </si>
  <si>
    <t>BaseRoster Hours</t>
  </si>
  <si>
    <t>Actual</t>
  </si>
  <si>
    <t>BaseRoster</t>
  </si>
  <si>
    <t>Totail Hours</t>
  </si>
  <si>
    <t>Khaled Ibrahim Al-Otaibi</t>
  </si>
  <si>
    <t>Omar Ali Al-Fifi</t>
  </si>
  <si>
    <t>Mubarak Abdul Latif Al-Ghamdi</t>
  </si>
  <si>
    <t>Faisal Muhammad Al-Saad</t>
  </si>
  <si>
    <t>Badr Saeed Al-Zahrani</t>
  </si>
  <si>
    <t>Ibrahim Abdullah Al-Suhaimi</t>
  </si>
  <si>
    <t>Abdullah Yahya Sahari</t>
  </si>
  <si>
    <t>Khaled Mohammed Al-Ghamdi</t>
  </si>
  <si>
    <t>Riyadh Drivers</t>
  </si>
  <si>
    <t>Mobile #</t>
  </si>
  <si>
    <t>054 101 9099</t>
  </si>
  <si>
    <t>055 355 4004</t>
  </si>
  <si>
    <t>054 453 0027</t>
  </si>
  <si>
    <t>050 025 5935</t>
  </si>
  <si>
    <t>055 779 3889</t>
  </si>
  <si>
    <t>055 016 0221</t>
  </si>
  <si>
    <t>055 186 6692</t>
  </si>
  <si>
    <t>056 037 4611</t>
  </si>
  <si>
    <t xml:space="preserve">Operation Train Crew Office Ext: +966 (0) 11 525 0000 Ext: </t>
  </si>
  <si>
    <t>Q Path</t>
  </si>
  <si>
    <t>RDD1</t>
  </si>
  <si>
    <t>in</t>
  </si>
  <si>
    <t>out</t>
  </si>
  <si>
    <t>Hours Rest</t>
  </si>
  <si>
    <t>Location</t>
  </si>
  <si>
    <t>Km</t>
  </si>
  <si>
    <t>Aqeel bin Khalid Al-Melifi</t>
  </si>
  <si>
    <t>Mishary Abdel Qader Al-Maghoudi</t>
  </si>
  <si>
    <t>Abdulaziz bin Nasser Marghalani</t>
  </si>
  <si>
    <t>Ibrahim Thayeb Al-Suhaimi</t>
  </si>
  <si>
    <t>Suhaib Abdullah Al-Muzaini</t>
  </si>
  <si>
    <t>Abdulrahman Mohammed Al-Juhani</t>
  </si>
  <si>
    <t>Faisal Saleh Saad Al-Mutairi</t>
  </si>
  <si>
    <t>Tariq Ahmed Alhamrani</t>
  </si>
  <si>
    <t>Ziad Marawan Seif</t>
  </si>
  <si>
    <t>055 731 6015</t>
  </si>
  <si>
    <t>055 179 8880</t>
  </si>
  <si>
    <t>054 247 5767</t>
  </si>
  <si>
    <t>053 295 6346</t>
  </si>
  <si>
    <t>059 858 6259</t>
  </si>
  <si>
    <t>055 457 5823</t>
  </si>
  <si>
    <t>050 011 3559</t>
  </si>
  <si>
    <t>054 398 2718</t>
  </si>
  <si>
    <t>054 440 2369</t>
  </si>
  <si>
    <t>Abdulah M.Yahya</t>
  </si>
  <si>
    <t>056 076 7795</t>
  </si>
  <si>
    <t xml:space="preserve">Shalan Al Qarni </t>
  </si>
  <si>
    <t xml:space="preserve">Faisal Al Nemry </t>
  </si>
  <si>
    <t xml:space="preserve">Ryan Al Hijri </t>
  </si>
  <si>
    <t>050 434 3163</t>
  </si>
  <si>
    <t>055 434 5942</t>
  </si>
  <si>
    <t>050 423 7725</t>
  </si>
  <si>
    <t>RD</t>
  </si>
  <si>
    <t>Av</t>
  </si>
  <si>
    <t>Hr</t>
  </si>
  <si>
    <t>35 SP</t>
  </si>
  <si>
    <t>SP</t>
  </si>
  <si>
    <t>DD2</t>
  </si>
  <si>
    <t>DD3</t>
  </si>
  <si>
    <t>MLD4&amp;7</t>
  </si>
  <si>
    <t>MLD1</t>
  </si>
  <si>
    <t>MLD17</t>
  </si>
  <si>
    <t>RDD2</t>
  </si>
  <si>
    <t>RDD3</t>
  </si>
  <si>
    <t>MLD16</t>
  </si>
  <si>
    <t>MLD6</t>
  </si>
  <si>
    <t>RST1</t>
  </si>
  <si>
    <t>RST2</t>
  </si>
  <si>
    <t>MLD10&amp;15</t>
  </si>
  <si>
    <t>SP-R</t>
  </si>
  <si>
    <t>Hussam D Al-Hajji</t>
  </si>
  <si>
    <t xml:space="preserve">Abdulaziz bin Nasser Marghalani </t>
  </si>
  <si>
    <t xml:space="preserve">Abdulah M. Yahya </t>
  </si>
  <si>
    <t xml:space="preserve">Tariq Ahmed Alhamrani </t>
  </si>
  <si>
    <t>Rakan Asiri</t>
  </si>
  <si>
    <t>Vacancy 1</t>
  </si>
  <si>
    <t>Ayoub Mobarak Al-Lajhar</t>
  </si>
  <si>
    <t>Faisal Al Nemry</t>
  </si>
  <si>
    <t>Abdullah M  Al Harbi</t>
  </si>
  <si>
    <t>Vacancy 2</t>
  </si>
  <si>
    <t>Ryan Al Hijri</t>
  </si>
  <si>
    <t xml:space="preserve">Nouh T Al Sharif </t>
  </si>
  <si>
    <t xml:space="preserve">Hazem Alghamdi </t>
  </si>
  <si>
    <t xml:space="preserve">Mohammed A Al Raddadi </t>
  </si>
  <si>
    <t xml:space="preserve">Mubarak Abdul Latif Al-Ghamdi  </t>
  </si>
  <si>
    <t>Turki M Al Qabli</t>
  </si>
  <si>
    <t xml:space="preserve">Badr Saeed Al-Zahrani  </t>
  </si>
  <si>
    <t xml:space="preserve">Faisal Muhammad Al-Saad </t>
  </si>
  <si>
    <t xml:space="preserve">Khaled Mohammed Al-Ghamdi </t>
  </si>
  <si>
    <t xml:space="preserve">Faisal Saleh Saad Al-Mutairi </t>
  </si>
  <si>
    <t xml:space="preserve">Aqeel bin Khalid Al-Melifi </t>
  </si>
  <si>
    <t xml:space="preserve">Saad K Al O taibi </t>
  </si>
  <si>
    <t xml:space="preserve">Suhayb Al Muzaini </t>
  </si>
  <si>
    <t xml:space="preserve">Abdullah Yahya Sahari </t>
  </si>
  <si>
    <t>AL</t>
  </si>
  <si>
    <t>Faisal AL</t>
  </si>
  <si>
    <t>Turki AL</t>
  </si>
  <si>
    <t>SL</t>
  </si>
  <si>
    <t>Rakan SL</t>
  </si>
  <si>
    <t>TRG</t>
  </si>
  <si>
    <t>Rayan TRG</t>
  </si>
  <si>
    <t>Ibrahim RD</t>
  </si>
  <si>
    <t>Mishary RD</t>
  </si>
  <si>
    <t>Mishry RD</t>
  </si>
  <si>
    <t>Mishry</t>
  </si>
  <si>
    <t>Mishary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</si>
</sst>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hh:mm"/>
    <numFmt numFmtId="165" formatCode="ddd"/>
    <numFmt numFmtId="166" formatCode="[$-409]d\-mmm;@"/>
    <numFmt numFmtId="167" formatCode="[h]:mm"/>
  </numFmts>
  <fonts count="5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</font>
    <font>
      <sz val="18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20"/>
      <color rgb="FFFF0000"/>
      <name val="Calibri"/>
      <family val="2"/>
      <scheme val="minor"/>
    </font>
    <font>
      <b/>
      <sz val="11"/>
      <name val="Calibri"/>
      <family val="2"/>
      <scheme val="minor"/>
    </font>
    <font>
      <b/>
      <sz val="36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Calibri"/>
      <family val="2"/>
    </font>
    <font>
      <b/>
      <sz val="18"/>
      <name val="Calibri"/>
      <family val="2"/>
      <scheme val="minor"/>
    </font>
    <font>
      <b/>
      <sz val="48"/>
      <color theme="1"/>
      <name val="Calibri"/>
      <family val="2"/>
    </font>
    <font>
      <b/>
      <sz val="22"/>
      <color theme="1"/>
      <name val="Calibri"/>
      <family val="2"/>
    </font>
    <font>
      <b/>
      <sz val="11"/>
      <color theme="1"/>
      <name val="Calibri"/>
      <family val="2"/>
    </font>
    <font>
      <sz val="22"/>
      <color theme="1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sz val="12"/>
      <color theme="1"/>
      <name val="Calibri"/>
      <family val="2"/>
    </font>
    <font>
      <b/>
      <sz val="36"/>
      <color rgb="FF00B050"/>
      <name val="Calibri"/>
      <family val="2"/>
      <scheme val="minor"/>
    </font>
    <font>
      <b/>
      <sz val="22"/>
      <color rgb="FF00B050"/>
      <name val="Calibri"/>
      <family val="2"/>
      <scheme val="minor"/>
    </font>
    <font>
      <sz val="11"/>
      <name val="Calibri"/>
      <family val="2"/>
      <scheme val="minor"/>
    </font>
    <font>
      <sz val="16"/>
      <name val="Calibri"/>
      <family val="2"/>
    </font>
    <font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8"/>
      <name val="Calibri"/>
      <family val="2"/>
    </font>
    <font>
      <sz val="11"/>
      <color rgb="FFFF0000"/>
      <name val="Calibri"/>
      <family val="2"/>
    </font>
    <font>
      <sz val="11"/>
      <color rgb="FF9C0006"/>
      <name val="Calibri"/>
      <family val="2"/>
      <scheme val="minor"/>
    </font>
    <font>
      <sz val="18"/>
      <color rgb="FF9C0006"/>
      <name val="Calibri"/>
      <family val="2"/>
      <scheme val="minor"/>
    </font>
    <font>
      <sz val="11"/>
      <color theme="0"/>
      <name val="Calibri"/>
      <family val="2"/>
    </font>
    <font>
      <sz val="8"/>
      <color theme="0"/>
      <name val="Calibri"/>
      <family val="2"/>
    </font>
    <font>
      <b/>
      <sz val="12"/>
      <color theme="1"/>
      <name val="Calibri"/>
      <family val="2"/>
      <scheme val="minor"/>
    </font>
    <font>
      <sz val="14"/>
      <name val="Calibri"/>
      <family val="2"/>
    </font>
    <font>
      <b/>
      <sz val="11"/>
      <color theme="0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18"/>
      <color rgb="FF000000"/>
      <name val="Calibri"/>
      <family val="2"/>
    </font>
    <font>
      <b/>
      <sz val="18"/>
      <name val="Calibri"/>
      <family val="2"/>
    </font>
    <font>
      <sz val="10"/>
      <color rgb="FF000000"/>
      <name val="Times New Roman"/>
      <family val="1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sz val="14"/>
      <color rgb="FFFF0000"/>
      <name val="Calibri"/>
      <family val="2"/>
    </font>
    <font>
      <sz val="12"/>
      <color rgb="FFFF0000"/>
      <name val="Calibri"/>
      <family val="2"/>
    </font>
    <font>
      <b/>
      <sz val="14"/>
      <color rgb="FFFF0000"/>
      <name val="Calibri"/>
      <family val="2"/>
    </font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8"/>
      <color rgb="FF9C6500"/>
      <name val="Calibri"/>
      <family val="2"/>
      <scheme val="minor"/>
    </font>
    <font>
      <sz val="14"/>
      <color theme="0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7CE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EB9C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14" fillId="0" borderId="0"/>
    <xf numFmtId="0" fontId="34" fillId="3" borderId="0" applyNumberFormat="0" applyBorder="0" applyAlignment="0" applyProtection="0"/>
    <xf numFmtId="0" fontId="44" fillId="0" borderId="0"/>
    <xf numFmtId="43" fontId="50" fillId="0" borderId="0" applyFont="0" applyFill="0" applyBorder="0" applyAlignment="0" applyProtection="0"/>
    <xf numFmtId="0" fontId="53" fillId="7" borderId="0" applyNumberFormat="0" applyBorder="0" applyAlignment="0" applyProtection="0"/>
  </cellStyleXfs>
  <cellXfs count="250">
    <xf numFmtId="0" fontId="0" fillId="0" borderId="0" xfId="0"/>
    <xf numFmtId="20" fontId="5" fillId="2" borderId="7" xfId="0" applyNumberFormat="1" applyFont="1" applyFill="1" applyBorder="1" applyAlignment="1">
      <alignment horizontal="center"/>
    </xf>
    <xf numFmtId="20" fontId="5" fillId="2" borderId="10" xfId="0" applyNumberFormat="1" applyFont="1" applyFill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17" fillId="2" borderId="9" xfId="0" applyFont="1" applyFill="1" applyBorder="1" applyAlignment="1">
      <alignment horizontal="center"/>
    </xf>
    <xf numFmtId="0" fontId="4" fillId="2" borderId="0" xfId="0" applyFont="1" applyFill="1" applyAlignment="1">
      <alignment horizontal="left" vertical="center"/>
    </xf>
    <xf numFmtId="0" fontId="7" fillId="2" borderId="0" xfId="0" applyFont="1" applyFill="1" applyAlignment="1">
      <alignment horizontal="right"/>
    </xf>
    <xf numFmtId="0" fontId="1" fillId="2" borderId="0" xfId="0" applyFont="1" applyFill="1"/>
    <xf numFmtId="46" fontId="0" fillId="2" borderId="0" xfId="0" applyNumberFormat="1" applyFill="1"/>
    <xf numFmtId="0" fontId="16" fillId="2" borderId="0" xfId="0" applyFont="1" applyFill="1"/>
    <xf numFmtId="0" fontId="18" fillId="2" borderId="0" xfId="0" applyFont="1" applyFill="1"/>
    <xf numFmtId="0" fontId="20" fillId="2" borderId="0" xfId="0" applyFont="1" applyFill="1"/>
    <xf numFmtId="0" fontId="19" fillId="2" borderId="0" xfId="0" applyFont="1" applyFill="1"/>
    <xf numFmtId="0" fontId="21" fillId="2" borderId="0" xfId="0" applyFont="1" applyFill="1"/>
    <xf numFmtId="0" fontId="22" fillId="2" borderId="6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164" fontId="23" fillId="2" borderId="6" xfId="0" applyNumberFormat="1" applyFont="1" applyFill="1" applyBorder="1" applyAlignment="1">
      <alignment horizontal="center"/>
    </xf>
    <xf numFmtId="20" fontId="23" fillId="2" borderId="6" xfId="0" applyNumberFormat="1" applyFont="1" applyFill="1" applyBorder="1" applyAlignment="1">
      <alignment horizontal="center"/>
    </xf>
    <xf numFmtId="0" fontId="23" fillId="2" borderId="0" xfId="0" applyFont="1" applyFill="1"/>
    <xf numFmtId="20" fontId="23" fillId="2" borderId="0" xfId="0" applyNumberFormat="1" applyFont="1" applyFill="1"/>
    <xf numFmtId="0" fontId="22" fillId="2" borderId="0" xfId="0" applyFont="1" applyFill="1" applyAlignment="1">
      <alignment horizontal="center"/>
    </xf>
    <xf numFmtId="0" fontId="22" fillId="2" borderId="0" xfId="0" applyFont="1" applyFill="1"/>
    <xf numFmtId="0" fontId="16" fillId="2" borderId="6" xfId="0" applyFont="1" applyFill="1" applyBorder="1" applyAlignment="1">
      <alignment horizontal="center"/>
    </xf>
    <xf numFmtId="0" fontId="23" fillId="2" borderId="0" xfId="0" applyFont="1" applyFill="1" applyAlignment="1">
      <alignment horizontal="left"/>
    </xf>
    <xf numFmtId="0" fontId="22" fillId="2" borderId="0" xfId="0" applyFont="1" applyFill="1" applyAlignment="1">
      <alignment horizontal="left"/>
    </xf>
    <xf numFmtId="0" fontId="24" fillId="2" borderId="0" xfId="0" applyFont="1" applyFill="1"/>
    <xf numFmtId="164" fontId="23" fillId="2" borderId="0" xfId="0" applyNumberFormat="1" applyFont="1" applyFill="1" applyAlignment="1">
      <alignment horizontal="center"/>
    </xf>
    <xf numFmtId="20" fontId="23" fillId="2" borderId="0" xfId="0" applyNumberFormat="1" applyFont="1" applyFill="1" applyAlignment="1">
      <alignment horizontal="center"/>
    </xf>
    <xf numFmtId="0" fontId="6" fillId="2" borderId="0" xfId="0" applyFont="1" applyFill="1" applyAlignment="1">
      <alignment vertical="center"/>
    </xf>
    <xf numFmtId="0" fontId="9" fillId="2" borderId="0" xfId="0" applyFont="1" applyFill="1" applyAlignment="1">
      <alignment vertical="center" wrapText="1"/>
    </xf>
    <xf numFmtId="0" fontId="2" fillId="2" borderId="0" xfId="0" applyFont="1" applyFill="1" applyAlignment="1">
      <alignment vertical="center"/>
    </xf>
    <xf numFmtId="16" fontId="11" fillId="2" borderId="1" xfId="0" applyNumberFormat="1" applyFont="1" applyFill="1" applyBorder="1" applyAlignment="1">
      <alignment horizontal="center"/>
    </xf>
    <xf numFmtId="16" fontId="11" fillId="2" borderId="2" xfId="0" applyNumberFormat="1" applyFont="1" applyFill="1" applyBorder="1" applyAlignment="1">
      <alignment horizontal="center"/>
    </xf>
    <xf numFmtId="16" fontId="11" fillId="2" borderId="3" xfId="0" applyNumberFormat="1" applyFont="1" applyFill="1" applyBorder="1" applyAlignment="1">
      <alignment horizontal="center"/>
    </xf>
    <xf numFmtId="0" fontId="2" fillId="2" borderId="17" xfId="0" applyFont="1" applyFill="1" applyBorder="1" applyAlignment="1">
      <alignment horizontal="center"/>
    </xf>
    <xf numFmtId="0" fontId="2" fillId="2" borderId="18" xfId="0" applyFont="1" applyFill="1" applyBorder="1" applyAlignment="1">
      <alignment horizontal="center" wrapText="1"/>
    </xf>
    <xf numFmtId="165" fontId="11" fillId="2" borderId="5" xfId="0" applyNumberFormat="1" applyFont="1" applyFill="1" applyBorder="1" applyAlignment="1">
      <alignment horizontal="center" wrapText="1"/>
    </xf>
    <xf numFmtId="165" fontId="11" fillId="2" borderId="6" xfId="0" applyNumberFormat="1" applyFont="1" applyFill="1" applyBorder="1" applyAlignment="1">
      <alignment horizontal="center" wrapText="1"/>
    </xf>
    <xf numFmtId="165" fontId="11" fillId="2" borderId="7" xfId="0" applyNumberFormat="1" applyFont="1" applyFill="1" applyBorder="1" applyAlignment="1">
      <alignment horizontal="center" wrapText="1"/>
    </xf>
    <xf numFmtId="0" fontId="0" fillId="2" borderId="19" xfId="0" applyFill="1" applyBorder="1"/>
    <xf numFmtId="0" fontId="0" fillId="2" borderId="15" xfId="0" applyFill="1" applyBorder="1"/>
    <xf numFmtId="0" fontId="13" fillId="2" borderId="5" xfId="0" applyFont="1" applyFill="1" applyBorder="1" applyAlignment="1">
      <alignment horizontal="center" vertical="center" wrapText="1"/>
    </xf>
    <xf numFmtId="0" fontId="13" fillId="2" borderId="6" xfId="0" applyFont="1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13" fillId="2" borderId="7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 wrapText="1"/>
    </xf>
    <xf numFmtId="20" fontId="13" fillId="2" borderId="0" xfId="0" applyNumberFormat="1" applyFont="1" applyFill="1" applyAlignment="1">
      <alignment horizontal="center" vertical="center" wrapText="1"/>
    </xf>
    <xf numFmtId="0" fontId="12" fillId="2" borderId="4" xfId="0" applyFont="1" applyFill="1" applyBorder="1"/>
    <xf numFmtId="0" fontId="0" fillId="2" borderId="5" xfId="0" applyFill="1" applyBorder="1"/>
    <xf numFmtId="0" fontId="0" fillId="2" borderId="6" xfId="0" applyFill="1" applyBorder="1"/>
    <xf numFmtId="0" fontId="0" fillId="2" borderId="16" xfId="0" applyFill="1" applyBorder="1"/>
    <xf numFmtId="0" fontId="0" fillId="2" borderId="7" xfId="0" applyFill="1" applyBorder="1"/>
    <xf numFmtId="0" fontId="0" fillId="2" borderId="8" xfId="0" applyFill="1" applyBorder="1"/>
    <xf numFmtId="0" fontId="0" fillId="2" borderId="9" xfId="0" applyFill="1" applyBorder="1" applyAlignment="1">
      <alignment horizontal="left" vertical="center" wrapText="1"/>
    </xf>
    <xf numFmtId="0" fontId="0" fillId="2" borderId="9" xfId="0" applyFill="1" applyBorder="1"/>
    <xf numFmtId="0" fontId="0" fillId="2" borderId="9" xfId="0" applyFill="1" applyBorder="1" applyAlignment="1">
      <alignment horizontal="center" vertical="center" wrapText="1"/>
    </xf>
    <xf numFmtId="0" fontId="0" fillId="2" borderId="10" xfId="0" applyFill="1" applyBorder="1"/>
    <xf numFmtId="0" fontId="10" fillId="2" borderId="0" xfId="0" applyFont="1" applyFill="1" applyAlignment="1">
      <alignment horizontal="center"/>
    </xf>
    <xf numFmtId="0" fontId="15" fillId="2" borderId="6" xfId="1" applyFont="1" applyFill="1" applyBorder="1" applyAlignment="1">
      <alignment horizontal="center" vertical="center"/>
    </xf>
    <xf numFmtId="0" fontId="16" fillId="2" borderId="0" xfId="1" applyFont="1" applyFill="1" applyAlignment="1">
      <alignment horizontal="center" vertical="center"/>
    </xf>
    <xf numFmtId="15" fontId="7" fillId="2" borderId="0" xfId="0" applyNumberFormat="1" applyFont="1" applyFill="1"/>
    <xf numFmtId="0" fontId="27" fillId="2" borderId="0" xfId="0" applyFont="1" applyFill="1"/>
    <xf numFmtId="167" fontId="2" fillId="2" borderId="0" xfId="0" applyNumberFormat="1" applyFont="1" applyFill="1" applyAlignment="1">
      <alignment horizontal="center"/>
    </xf>
    <xf numFmtId="167" fontId="30" fillId="2" borderId="0" xfId="0" applyNumberFormat="1" applyFont="1" applyFill="1" applyAlignment="1">
      <alignment horizont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/>
    </xf>
    <xf numFmtId="0" fontId="31" fillId="2" borderId="6" xfId="0" applyFont="1" applyFill="1" applyBorder="1" applyAlignment="1">
      <alignment horizontal="center"/>
    </xf>
    <xf numFmtId="167" fontId="0" fillId="2" borderId="0" xfId="0" applyNumberFormat="1" applyFill="1" applyAlignment="1">
      <alignment horizontal="center" vertical="center"/>
    </xf>
    <xf numFmtId="167" fontId="29" fillId="2" borderId="12" xfId="0" applyNumberFormat="1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/>
    </xf>
    <xf numFmtId="0" fontId="23" fillId="2" borderId="5" xfId="0" applyFont="1" applyFill="1" applyBorder="1" applyAlignment="1">
      <alignment horizontal="center"/>
    </xf>
    <xf numFmtId="167" fontId="29" fillId="2" borderId="5" xfId="0" applyNumberFormat="1" applyFont="1" applyFill="1" applyBorder="1" applyAlignment="1">
      <alignment horizontal="center" vertical="center"/>
    </xf>
    <xf numFmtId="167" fontId="0" fillId="2" borderId="0" xfId="0" applyNumberFormat="1" applyFill="1" applyAlignment="1">
      <alignment horizontal="center"/>
    </xf>
    <xf numFmtId="167" fontId="13" fillId="2" borderId="7" xfId="0" applyNumberFormat="1" applyFont="1" applyFill="1" applyBorder="1" applyAlignment="1">
      <alignment horizontal="center" vertical="center"/>
    </xf>
    <xf numFmtId="167" fontId="13" fillId="2" borderId="4" xfId="0" applyNumberFormat="1" applyFont="1" applyFill="1" applyBorder="1" applyAlignment="1">
      <alignment horizontal="center" vertical="center"/>
    </xf>
    <xf numFmtId="0" fontId="27" fillId="2" borderId="0" xfId="0" applyFont="1" applyFill="1" applyAlignment="1">
      <alignment horizontal="right"/>
    </xf>
    <xf numFmtId="0" fontId="27" fillId="2" borderId="0" xfId="0" applyFont="1" applyFill="1" applyAlignment="1">
      <alignment horizontal="center"/>
    </xf>
    <xf numFmtId="0" fontId="16" fillId="2" borderId="0" xfId="0" applyFont="1" applyFill="1" applyAlignment="1">
      <alignment horizontal="left" vertical="center"/>
    </xf>
    <xf numFmtId="0" fontId="14" fillId="2" borderId="0" xfId="1" applyFill="1" applyAlignment="1">
      <alignment horizontal="center" vertical="center"/>
    </xf>
    <xf numFmtId="0" fontId="33" fillId="2" borderId="0" xfId="0" applyFont="1" applyFill="1"/>
    <xf numFmtId="20" fontId="5" fillId="2" borderId="8" xfId="0" applyNumberFormat="1" applyFont="1" applyFill="1" applyBorder="1" applyAlignment="1">
      <alignment horizontal="center"/>
    </xf>
    <xf numFmtId="0" fontId="2" fillId="2" borderId="0" xfId="0" applyFont="1" applyFill="1"/>
    <xf numFmtId="0" fontId="0" fillId="2" borderId="6" xfId="0" applyFill="1" applyBorder="1" applyAlignment="1">
      <alignment horizontal="left"/>
    </xf>
    <xf numFmtId="0" fontId="0" fillId="2" borderId="6" xfId="0" applyFill="1" applyBorder="1" applyAlignment="1">
      <alignment horizontal="center"/>
    </xf>
    <xf numFmtId="20" fontId="0" fillId="2" borderId="0" xfId="0" applyNumberFormat="1" applyFill="1"/>
    <xf numFmtId="20" fontId="5" fillId="0" borderId="6" xfId="0" applyNumberFormat="1" applyFont="1" applyBorder="1" applyAlignment="1">
      <alignment horizontal="center"/>
    </xf>
    <xf numFmtId="20" fontId="5" fillId="0" borderId="7" xfId="0" applyNumberFormat="1" applyFont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4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12" xfId="0" applyFont="1" applyFill="1" applyBorder="1" applyAlignment="1">
      <alignment horizontal="center"/>
    </xf>
    <xf numFmtId="0" fontId="23" fillId="2" borderId="0" xfId="0" applyFont="1" applyFill="1" applyAlignment="1">
      <alignment horizontal="center"/>
    </xf>
    <xf numFmtId="0" fontId="31" fillId="2" borderId="7" xfId="0" applyFont="1" applyFill="1" applyBorder="1" applyAlignment="1">
      <alignment horizontal="center"/>
    </xf>
    <xf numFmtId="0" fontId="28" fillId="2" borderId="4" xfId="0" applyFont="1" applyFill="1" applyBorder="1" applyAlignment="1">
      <alignment horizontal="left" vertical="center"/>
    </xf>
    <xf numFmtId="20" fontId="37" fillId="2" borderId="0" xfId="0" applyNumberFormat="1" applyFont="1" applyFill="1" applyAlignment="1">
      <alignment horizontal="center"/>
    </xf>
    <xf numFmtId="0" fontId="37" fillId="2" borderId="0" xfId="0" applyFont="1" applyFill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7" xfId="0" applyFont="1" applyFill="1" applyBorder="1"/>
    <xf numFmtId="0" fontId="1" fillId="2" borderId="4" xfId="0" applyFont="1" applyFill="1" applyBorder="1"/>
    <xf numFmtId="0" fontId="1" fillId="2" borderId="12" xfId="0" applyFont="1" applyFill="1" applyBorder="1" applyAlignment="1">
      <alignment horizontal="center"/>
    </xf>
    <xf numFmtId="167" fontId="38" fillId="2" borderId="0" xfId="0" applyNumberFormat="1" applyFont="1" applyFill="1" applyAlignment="1">
      <alignment horizontal="center"/>
    </xf>
    <xf numFmtId="20" fontId="5" fillId="2" borderId="6" xfId="0" applyNumberFormat="1" applyFont="1" applyFill="1" applyBorder="1" applyAlignment="1">
      <alignment horizontal="center"/>
    </xf>
    <xf numFmtId="167" fontId="2" fillId="2" borderId="0" xfId="0" applyNumberFormat="1" applyFont="1" applyFill="1"/>
    <xf numFmtId="0" fontId="2" fillId="2" borderId="0" xfId="0" applyFont="1" applyFill="1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1" fillId="2" borderId="6" xfId="0" applyFont="1" applyFill="1" applyBorder="1"/>
    <xf numFmtId="167" fontId="0" fillId="4" borderId="6" xfId="0" applyNumberFormat="1" applyFill="1" applyBorder="1" applyAlignment="1">
      <alignment horizontal="center"/>
    </xf>
    <xf numFmtId="164" fontId="36" fillId="2" borderId="0" xfId="0" applyNumberFormat="1" applyFont="1" applyFill="1"/>
    <xf numFmtId="167" fontId="27" fillId="2" borderId="5" xfId="0" applyNumberFormat="1" applyFont="1" applyFill="1" applyBorder="1" applyAlignment="1">
      <alignment horizontal="center" vertical="center"/>
    </xf>
    <xf numFmtId="167" fontId="27" fillId="2" borderId="6" xfId="0" applyNumberFormat="1" applyFont="1" applyFill="1" applyBorder="1" applyAlignment="1">
      <alignment horizontal="center" vertical="center"/>
    </xf>
    <xf numFmtId="167" fontId="27" fillId="2" borderId="12" xfId="0" applyNumberFormat="1" applyFont="1" applyFill="1" applyBorder="1" applyAlignment="1">
      <alignment horizontal="center" vertical="center"/>
    </xf>
    <xf numFmtId="167" fontId="40" fillId="2" borderId="7" xfId="0" applyNumberFormat="1" applyFont="1" applyFill="1" applyBorder="1" applyAlignment="1">
      <alignment horizontal="center"/>
    </xf>
    <xf numFmtId="167" fontId="40" fillId="2" borderId="4" xfId="0" applyNumberFormat="1" applyFont="1" applyFill="1" applyBorder="1" applyAlignment="1">
      <alignment horizontal="center"/>
    </xf>
    <xf numFmtId="0" fontId="9" fillId="2" borderId="23" xfId="0" applyFont="1" applyFill="1" applyBorder="1" applyAlignment="1">
      <alignment horizontal="center"/>
    </xf>
    <xf numFmtId="0" fontId="41" fillId="5" borderId="6" xfId="0" applyFont="1" applyFill="1" applyBorder="1" applyAlignment="1">
      <alignment horizontal="center"/>
    </xf>
    <xf numFmtId="167" fontId="0" fillId="2" borderId="6" xfId="0" applyNumberFormat="1" applyFill="1" applyBorder="1" applyAlignment="1">
      <alignment horizontal="center"/>
    </xf>
    <xf numFmtId="0" fontId="31" fillId="2" borderId="12" xfId="0" applyFont="1" applyFill="1" applyBorder="1" applyAlignment="1">
      <alignment horizontal="center"/>
    </xf>
    <xf numFmtId="0" fontId="31" fillId="2" borderId="4" xfId="0" applyFont="1" applyFill="1" applyBorder="1" applyAlignment="1">
      <alignment horizontal="center"/>
    </xf>
    <xf numFmtId="0" fontId="24" fillId="2" borderId="6" xfId="0" applyFont="1" applyFill="1" applyBorder="1" applyAlignment="1">
      <alignment horizontal="center"/>
    </xf>
    <xf numFmtId="0" fontId="41" fillId="5" borderId="24" xfId="0" applyFont="1" applyFill="1" applyBorder="1" applyAlignment="1">
      <alignment horizontal="center"/>
    </xf>
    <xf numFmtId="166" fontId="0" fillId="2" borderId="22" xfId="0" applyNumberFormat="1" applyFill="1" applyBorder="1" applyAlignment="1">
      <alignment horizontal="center"/>
    </xf>
    <xf numFmtId="0" fontId="24" fillId="2" borderId="7" xfId="0" applyFont="1" applyFill="1" applyBorder="1" applyAlignment="1">
      <alignment horizontal="center"/>
    </xf>
    <xf numFmtId="0" fontId="23" fillId="0" borderId="6" xfId="0" applyFont="1" applyBorder="1" applyAlignment="1">
      <alignment horizontal="center"/>
    </xf>
    <xf numFmtId="164" fontId="23" fillId="0" borderId="6" xfId="0" applyNumberFormat="1" applyFont="1" applyBorder="1" applyAlignment="1">
      <alignment horizontal="center"/>
    </xf>
    <xf numFmtId="20" fontId="23" fillId="0" borderId="6" xfId="0" applyNumberFormat="1" applyFont="1" applyBorder="1" applyAlignment="1">
      <alignment horizontal="center"/>
    </xf>
    <xf numFmtId="167" fontId="0" fillId="2" borderId="0" xfId="0" applyNumberFormat="1" applyFill="1" applyAlignment="1">
      <alignment horizontal="left"/>
    </xf>
    <xf numFmtId="1" fontId="0" fillId="2" borderId="0" xfId="0" applyNumberFormat="1" applyFill="1"/>
    <xf numFmtId="0" fontId="4" fillId="2" borderId="0" xfId="0" applyFont="1" applyFill="1" applyAlignment="1">
      <alignment horizontal="center"/>
    </xf>
    <xf numFmtId="20" fontId="32" fillId="2" borderId="0" xfId="0" applyNumberFormat="1" applyFont="1" applyFill="1" applyAlignment="1">
      <alignment horizontal="center"/>
    </xf>
    <xf numFmtId="20" fontId="5" fillId="2" borderId="0" xfId="0" applyNumberFormat="1" applyFont="1" applyFill="1" applyAlignment="1">
      <alignment horizontal="center"/>
    </xf>
    <xf numFmtId="0" fontId="17" fillId="2" borderId="0" xfId="0" applyFont="1" applyFill="1" applyAlignment="1">
      <alignment horizontal="center"/>
    </xf>
    <xf numFmtId="0" fontId="42" fillId="0" borderId="4" xfId="0" applyFont="1" applyBorder="1" applyAlignment="1">
      <alignment horizontal="left" vertical="center"/>
    </xf>
    <xf numFmtId="20" fontId="5" fillId="2" borderId="20" xfId="0" applyNumberFormat="1" applyFont="1" applyFill="1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42" fillId="2" borderId="4" xfId="0" applyFont="1" applyFill="1" applyBorder="1" applyAlignment="1">
      <alignment horizontal="left" vertical="center"/>
    </xf>
    <xf numFmtId="0" fontId="42" fillId="2" borderId="0" xfId="0" applyFont="1" applyFill="1" applyAlignment="1">
      <alignment horizontal="left" vertical="center"/>
    </xf>
    <xf numFmtId="20" fontId="5" fillId="2" borderId="9" xfId="0" applyNumberFormat="1" applyFont="1" applyFill="1" applyBorder="1" applyAlignment="1">
      <alignment horizontal="center"/>
    </xf>
    <xf numFmtId="0" fontId="43" fillId="2" borderId="0" xfId="0" applyFont="1" applyFill="1" applyAlignment="1">
      <alignment horizontal="center"/>
    </xf>
    <xf numFmtId="0" fontId="5" fillId="2" borderId="8" xfId="0" applyFont="1" applyFill="1" applyBorder="1" applyAlignment="1">
      <alignment horizontal="center"/>
    </xf>
    <xf numFmtId="20" fontId="5" fillId="0" borderId="10" xfId="0" applyNumberFormat="1" applyFont="1" applyBorder="1" applyAlignment="1">
      <alignment horizontal="center"/>
    </xf>
    <xf numFmtId="20" fontId="5" fillId="0" borderId="21" xfId="0" applyNumberFormat="1" applyFont="1" applyBorder="1" applyAlignment="1">
      <alignment horizontal="center"/>
    </xf>
    <xf numFmtId="0" fontId="45" fillId="2" borderId="0" xfId="0" applyFont="1" applyFill="1"/>
    <xf numFmtId="0" fontId="46" fillId="2" borderId="0" xfId="0" applyFont="1" applyFill="1"/>
    <xf numFmtId="0" fontId="4" fillId="2" borderId="4" xfId="0" applyFont="1" applyFill="1" applyBorder="1" applyAlignment="1">
      <alignment horizontal="left" vertical="center"/>
    </xf>
    <xf numFmtId="0" fontId="47" fillId="2" borderId="0" xfId="0" applyFont="1" applyFill="1"/>
    <xf numFmtId="0" fontId="48" fillId="2" borderId="0" xfId="0" applyFont="1" applyFill="1"/>
    <xf numFmtId="46" fontId="0" fillId="2" borderId="6" xfId="0" applyNumberFormat="1" applyFill="1" applyBorder="1"/>
    <xf numFmtId="46" fontId="0" fillId="2" borderId="4" xfId="0" applyNumberFormat="1" applyFill="1" applyBorder="1"/>
    <xf numFmtId="0" fontId="35" fillId="2" borderId="5" xfId="2" applyFont="1" applyFill="1" applyBorder="1" applyAlignment="1">
      <alignment horizontal="center" vertical="center"/>
    </xf>
    <xf numFmtId="0" fontId="35" fillId="2" borderId="0" xfId="2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/>
    </xf>
    <xf numFmtId="0" fontId="51" fillId="2" borderId="0" xfId="0" applyFont="1" applyFill="1" applyAlignment="1">
      <alignment horizontal="center"/>
    </xf>
    <xf numFmtId="0" fontId="30" fillId="2" borderId="0" xfId="0" applyFont="1" applyFill="1" applyAlignment="1">
      <alignment horizontal="center"/>
    </xf>
    <xf numFmtId="167" fontId="52" fillId="2" borderId="0" xfId="0" applyNumberFormat="1" applyFont="1" applyFill="1" applyAlignment="1">
      <alignment horizontal="center"/>
    </xf>
    <xf numFmtId="43" fontId="2" fillId="6" borderId="0" xfId="4" applyFont="1" applyFill="1" applyAlignment="1">
      <alignment horizontal="center" vertical="center"/>
    </xf>
    <xf numFmtId="0" fontId="51" fillId="6" borderId="0" xfId="0" applyFont="1" applyFill="1"/>
    <xf numFmtId="0" fontId="3" fillId="2" borderId="1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13" xfId="0" applyFont="1" applyFill="1" applyBorder="1" applyAlignment="1">
      <alignment horizontal="center"/>
    </xf>
    <xf numFmtId="20" fontId="5" fillId="0" borderId="5" xfId="0" applyNumberFormat="1" applyFont="1" applyBorder="1" applyAlignment="1">
      <alignment horizontal="center"/>
    </xf>
    <xf numFmtId="0" fontId="17" fillId="0" borderId="6" xfId="0" applyFont="1" applyBorder="1" applyAlignment="1">
      <alignment horizontal="center"/>
    </xf>
    <xf numFmtId="0" fontId="35" fillId="0" borderId="5" xfId="2" applyFont="1" applyFill="1" applyBorder="1" applyAlignment="1">
      <alignment horizontal="center" vertical="center"/>
    </xf>
    <xf numFmtId="20" fontId="46" fillId="0" borderId="5" xfId="0" applyNumberFormat="1" applyFont="1" applyBorder="1" applyAlignment="1">
      <alignment horizontal="center"/>
    </xf>
    <xf numFmtId="20" fontId="46" fillId="0" borderId="7" xfId="0" applyNumberFormat="1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20" fontId="5" fillId="0" borderId="9" xfId="0" applyNumberFormat="1" applyFont="1" applyBorder="1" applyAlignment="1">
      <alignment horizontal="center"/>
    </xf>
    <xf numFmtId="0" fontId="17" fillId="0" borderId="9" xfId="0" applyFont="1" applyBorder="1" applyAlignment="1">
      <alignment horizontal="center"/>
    </xf>
    <xf numFmtId="20" fontId="5" fillId="0" borderId="8" xfId="0" applyNumberFormat="1" applyFont="1" applyBorder="1" applyAlignment="1">
      <alignment horizontal="center"/>
    </xf>
    <xf numFmtId="0" fontId="35" fillId="3" borderId="5" xfId="2" applyFont="1" applyBorder="1" applyAlignment="1">
      <alignment horizontal="center" vertical="center"/>
    </xf>
    <xf numFmtId="0" fontId="35" fillId="6" borderId="5" xfId="2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54" fillId="7" borderId="5" xfId="5" applyFont="1" applyBorder="1" applyAlignment="1">
      <alignment horizontal="center"/>
    </xf>
    <xf numFmtId="0" fontId="35" fillId="6" borderId="5" xfId="2" applyFont="1" applyFill="1" applyBorder="1" applyAlignment="1">
      <alignment horizontal="center" vertical="center"/>
    </xf>
    <xf numFmtId="0" fontId="54" fillId="7" borderId="8" xfId="5" applyFont="1" applyBorder="1" applyAlignment="1">
      <alignment horizontal="center"/>
    </xf>
    <xf numFmtId="20" fontId="5" fillId="0" borderId="4" xfId="0" applyNumberFormat="1" applyFont="1" applyBorder="1" applyAlignment="1">
      <alignment horizontal="center"/>
    </xf>
    <xf numFmtId="20" fontId="5" fillId="2" borderId="4" xfId="0" applyNumberFormat="1" applyFont="1" applyFill="1" applyBorder="1" applyAlignment="1">
      <alignment horizontal="center"/>
    </xf>
    <xf numFmtId="20" fontId="32" fillId="0" borderId="4" xfId="0" applyNumberFormat="1" applyFont="1" applyBorder="1" applyAlignment="1">
      <alignment horizontal="center"/>
    </xf>
    <xf numFmtId="20" fontId="5" fillId="0" borderId="12" xfId="0" applyNumberFormat="1" applyFont="1" applyBorder="1" applyAlignment="1">
      <alignment horizontal="center"/>
    </xf>
    <xf numFmtId="0" fontId="35" fillId="3" borderId="12" xfId="2" applyFont="1" applyBorder="1" applyAlignment="1">
      <alignment horizontal="center" vertical="center"/>
    </xf>
    <xf numFmtId="0" fontId="35" fillId="2" borderId="12" xfId="2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0" borderId="12" xfId="0" applyFont="1" applyBorder="1" applyAlignment="1">
      <alignment horizontal="center"/>
    </xf>
    <xf numFmtId="0" fontId="54" fillId="7" borderId="12" xfId="5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35" fillId="6" borderId="12" xfId="2" applyFont="1" applyFill="1" applyBorder="1" applyAlignment="1">
      <alignment horizontal="center" vertical="center"/>
    </xf>
    <xf numFmtId="0" fontId="35" fillId="6" borderId="12" xfId="2" applyNumberFormat="1" applyFont="1" applyFill="1" applyBorder="1" applyAlignment="1">
      <alignment horizontal="center" vertical="center"/>
    </xf>
    <xf numFmtId="0" fontId="54" fillId="7" borderId="20" xfId="5" applyFont="1" applyBorder="1" applyAlignment="1">
      <alignment horizontal="center"/>
    </xf>
    <xf numFmtId="0" fontId="35" fillId="2" borderId="20" xfId="2" applyFont="1" applyFill="1" applyBorder="1" applyAlignment="1">
      <alignment horizontal="center" vertical="center"/>
    </xf>
    <xf numFmtId="20" fontId="5" fillId="0" borderId="20" xfId="0" applyNumberFormat="1" applyFont="1" applyBorder="1" applyAlignment="1">
      <alignment horizontal="center"/>
    </xf>
    <xf numFmtId="0" fontId="36" fillId="2" borderId="0" xfId="0" applyFont="1" applyFill="1"/>
    <xf numFmtId="0" fontId="55" fillId="2" borderId="0" xfId="0" applyFont="1" applyFill="1"/>
    <xf numFmtId="0" fontId="32" fillId="2" borderId="4" xfId="0" applyFont="1" applyFill="1" applyBorder="1" applyAlignment="1">
      <alignment horizontal="left" vertical="center"/>
    </xf>
    <xf numFmtId="0" fontId="25" fillId="2" borderId="0" xfId="0" applyFont="1" applyFill="1" applyAlignment="1">
      <alignment horizontal="center" vertical="center"/>
    </xf>
    <xf numFmtId="0" fontId="26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3" fillId="2" borderId="14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2" borderId="13" xfId="0" applyFont="1" applyFill="1" applyBorder="1" applyAlignment="1">
      <alignment horizontal="center"/>
    </xf>
    <xf numFmtId="15" fontId="7" fillId="2" borderId="0" xfId="0" applyNumberFormat="1" applyFont="1" applyFill="1" applyAlignment="1">
      <alignment horizontal="center"/>
    </xf>
    <xf numFmtId="0" fontId="23" fillId="0" borderId="6" xfId="0" applyFont="1" applyBorder="1" applyAlignment="1">
      <alignment horizontal="left"/>
    </xf>
    <xf numFmtId="0" fontId="23" fillId="0" borderId="4" xfId="0" applyFont="1" applyBorder="1" applyAlignment="1">
      <alignment horizontal="center"/>
    </xf>
    <xf numFmtId="0" fontId="23" fillId="0" borderId="11" xfId="0" applyFont="1" applyBorder="1" applyAlignment="1">
      <alignment horizontal="center"/>
    </xf>
    <xf numFmtId="0" fontId="23" fillId="0" borderId="12" xfId="0" applyFont="1" applyBorder="1" applyAlignment="1">
      <alignment horizontal="center"/>
    </xf>
    <xf numFmtId="0" fontId="23" fillId="0" borderId="6" xfId="0" applyFont="1" applyBorder="1" applyAlignment="1">
      <alignment horizontal="center"/>
    </xf>
    <xf numFmtId="0" fontId="23" fillId="2" borderId="4" xfId="0" applyFont="1" applyFill="1" applyBorder="1" applyAlignment="1">
      <alignment horizontal="center"/>
    </xf>
    <xf numFmtId="0" fontId="23" fillId="2" borderId="11" xfId="0" applyFont="1" applyFill="1" applyBorder="1" applyAlignment="1">
      <alignment horizontal="center"/>
    </xf>
    <xf numFmtId="0" fontId="23" fillId="2" borderId="12" xfId="0" applyFont="1" applyFill="1" applyBorder="1" applyAlignment="1">
      <alignment horizontal="center"/>
    </xf>
    <xf numFmtId="0" fontId="39" fillId="0" borderId="4" xfId="0" applyFont="1" applyBorder="1" applyAlignment="1">
      <alignment horizontal="center"/>
    </xf>
    <xf numFmtId="0" fontId="39" fillId="0" borderId="11" xfId="0" applyFont="1" applyBorder="1" applyAlignment="1">
      <alignment horizontal="center"/>
    </xf>
    <xf numFmtId="0" fontId="39" fillId="0" borderId="12" xfId="0" applyFont="1" applyBorder="1" applyAlignment="1">
      <alignment horizontal="center"/>
    </xf>
    <xf numFmtId="0" fontId="23" fillId="2" borderId="6" xfId="0" applyFont="1" applyFill="1" applyBorder="1" applyAlignment="1">
      <alignment horizontal="center"/>
    </xf>
    <xf numFmtId="0" fontId="22" fillId="2" borderId="11" xfId="0" applyFont="1" applyFill="1" applyBorder="1" applyAlignment="1">
      <alignment horizontal="center"/>
    </xf>
    <xf numFmtId="0" fontId="22" fillId="2" borderId="12" xfId="0" applyFont="1" applyFill="1" applyBorder="1" applyAlignment="1">
      <alignment horizontal="center"/>
    </xf>
    <xf numFmtId="0" fontId="22" fillId="2" borderId="6" xfId="0" applyFont="1" applyFill="1" applyBorder="1" applyAlignment="1">
      <alignment horizontal="center"/>
    </xf>
    <xf numFmtId="0" fontId="23" fillId="2" borderId="6" xfId="0" applyFont="1" applyFill="1" applyBorder="1" applyAlignment="1">
      <alignment horizontal="left"/>
    </xf>
    <xf numFmtId="0" fontId="23" fillId="2" borderId="4" xfId="0" applyFont="1" applyFill="1" applyBorder="1" applyAlignment="1">
      <alignment horizontal="left"/>
    </xf>
    <xf numFmtId="0" fontId="23" fillId="2" borderId="11" xfId="0" applyFont="1" applyFill="1" applyBorder="1" applyAlignment="1">
      <alignment horizontal="left"/>
    </xf>
    <xf numFmtId="0" fontId="23" fillId="2" borderId="12" xfId="0" applyFont="1" applyFill="1" applyBorder="1" applyAlignment="1">
      <alignment horizontal="left"/>
    </xf>
    <xf numFmtId="0" fontId="22" fillId="2" borderId="4" xfId="0" applyFont="1" applyFill="1" applyBorder="1" applyAlignment="1">
      <alignment horizontal="center"/>
    </xf>
    <xf numFmtId="0" fontId="19" fillId="2" borderId="0" xfId="0" applyFont="1" applyFill="1" applyAlignment="1">
      <alignment horizontal="right"/>
    </xf>
    <xf numFmtId="15" fontId="19" fillId="2" borderId="0" xfId="0" applyNumberFormat="1" applyFont="1" applyFill="1" applyAlignment="1">
      <alignment horizontal="left"/>
    </xf>
    <xf numFmtId="0" fontId="22" fillId="2" borderId="6" xfId="0" applyFont="1" applyFill="1" applyBorder="1" applyAlignment="1">
      <alignment horizontal="left"/>
    </xf>
    <xf numFmtId="0" fontId="22" fillId="2" borderId="4" xfId="0" applyFont="1" applyFill="1" applyBorder="1" applyAlignment="1">
      <alignment horizontal="left"/>
    </xf>
    <xf numFmtId="0" fontId="22" fillId="2" borderId="11" xfId="0" applyFont="1" applyFill="1" applyBorder="1" applyAlignment="1">
      <alignment horizontal="left"/>
    </xf>
    <xf numFmtId="0" fontId="22" fillId="2" borderId="12" xfId="0" applyFont="1" applyFill="1" applyBorder="1" applyAlignment="1">
      <alignment horizontal="left"/>
    </xf>
    <xf numFmtId="0" fontId="20" fillId="2" borderId="6" xfId="0" applyFont="1" applyFill="1" applyBorder="1" applyAlignment="1">
      <alignment horizontal="center"/>
    </xf>
    <xf numFmtId="0" fontId="49" fillId="2" borderId="0" xfId="0" applyFont="1" applyFill="1" applyAlignment="1">
      <alignment horizontal="center"/>
    </xf>
    <xf numFmtId="0" fontId="10" fillId="2" borderId="0" xfId="0" applyFont="1" applyFill="1" applyAlignment="1">
      <alignment horizontal="center"/>
    </xf>
    <xf numFmtId="0" fontId="6" fillId="2" borderId="0" xfId="0" applyFont="1" applyFill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11" fillId="2" borderId="5" xfId="0" applyFont="1" applyFill="1" applyBorder="1" applyAlignment="1">
      <alignment horizontal="center"/>
    </xf>
    <xf numFmtId="0" fontId="11" fillId="2" borderId="4" xfId="0" applyFont="1" applyFill="1" applyBorder="1" applyAlignment="1">
      <alignment horizontal="center"/>
    </xf>
    <xf numFmtId="0" fontId="11" fillId="2" borderId="7" xfId="0" applyFont="1" applyFill="1" applyBorder="1" applyAlignment="1">
      <alignment horizontal="center"/>
    </xf>
    <xf numFmtId="0" fontId="11" fillId="2" borderId="12" xfId="0" applyFont="1" applyFill="1" applyBorder="1" applyAlignment="1">
      <alignment horizontal="center"/>
    </xf>
    <xf numFmtId="0" fontId="1" fillId="2" borderId="0" xfId="0" applyFont="1" applyFill="1" applyAlignment="1">
      <alignment horizontal="center"/>
    </xf>
    <xf numFmtId="166" fontId="13" fillId="2" borderId="1" xfId="0" applyNumberFormat="1" applyFont="1" applyFill="1" applyBorder="1" applyAlignment="1">
      <alignment horizontal="center"/>
    </xf>
    <xf numFmtId="166" fontId="13" fillId="2" borderId="13" xfId="0" applyNumberFormat="1" applyFont="1" applyFill="1" applyBorder="1" applyAlignment="1">
      <alignment horizontal="center"/>
    </xf>
    <xf numFmtId="166" fontId="13" fillId="2" borderId="3" xfId="0" applyNumberFormat="1" applyFont="1" applyFill="1" applyBorder="1" applyAlignment="1">
      <alignment horizontal="center"/>
    </xf>
    <xf numFmtId="166" fontId="13" fillId="2" borderId="14" xfId="0" applyNumberFormat="1" applyFont="1" applyFill="1" applyBorder="1" applyAlignment="1">
      <alignment horizontal="center"/>
    </xf>
    <xf numFmtId="166" fontId="13" fillId="2" borderId="2" xfId="0" applyNumberFormat="1" applyFont="1" applyFill="1" applyBorder="1" applyAlignment="1">
      <alignment horizontal="center"/>
    </xf>
    <xf numFmtId="0" fontId="11" fillId="2" borderId="6" xfId="0" applyFont="1" applyFill="1" applyBorder="1" applyAlignment="1">
      <alignment horizontal="center"/>
    </xf>
  </cellXfs>
  <cellStyles count="6">
    <cellStyle name="Bad" xfId="2" builtinId="27"/>
    <cellStyle name="Comma" xfId="4" builtinId="3"/>
    <cellStyle name="Neutral" xfId="5" builtinId="28"/>
    <cellStyle name="Normal" xfId="0" builtinId="0"/>
    <cellStyle name="Normal 3" xfId="3" xr:uid="{00000000-0005-0000-0000-000004000000}"/>
    <cellStyle name="Normal 6" xfId="1" xr:uid="{00000000-0005-0000-0000-000005000000}"/>
  </cellStyles>
  <dxfs count="1675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/>
        </patternFill>
      </fill>
    </dxf>
    <dxf>
      <fill>
        <patternFill>
          <bgColor theme="4" tint="0.59996337778862885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8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4" tint="0.39994506668294322"/>
        </patternFill>
      </fill>
    </dxf>
    <dxf>
      <font>
        <color rgb="FF9C6500"/>
      </font>
      <fill>
        <patternFill>
          <bgColor rgb="FFFFEB9C"/>
        </patternFill>
      </fill>
    </dxf>
    <dxf>
      <fill>
        <patternFill>
          <bgColor theme="4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26</xdr:col>
      <xdr:colOff>582083</xdr:colOff>
      <xdr:row>0</xdr:row>
      <xdr:rowOff>0</xdr:rowOff>
    </xdr:from>
    <xdr:to>
      <xdr:col>28</xdr:col>
      <xdr:colOff>638809</xdr:colOff>
      <xdr:row>3</xdr:row>
      <xdr:rowOff>49741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902333" y="0"/>
          <a:ext cx="1436793" cy="89005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734785</xdr:colOff>
      <xdr:row>1</xdr:row>
      <xdr:rowOff>523875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731610</xdr:colOff>
      <xdr:row>1</xdr:row>
      <xdr:rowOff>520700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731610</xdr:colOff>
      <xdr:row>1</xdr:row>
      <xdr:rowOff>520700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734785</xdr:colOff>
      <xdr:row>1</xdr:row>
      <xdr:rowOff>523875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4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731610</xdr:colOff>
      <xdr:row>1</xdr:row>
      <xdr:rowOff>520700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5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734785</xdr:colOff>
      <xdr:row>1</xdr:row>
      <xdr:rowOff>523875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734785</xdr:colOff>
      <xdr:row>1</xdr:row>
      <xdr:rowOff>523875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7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1333499" cy="714375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476250</xdr:colOff>
      <xdr:row>0</xdr:row>
      <xdr:rowOff>0</xdr:rowOff>
    </xdr:from>
    <xdr:to>
      <xdr:col>9</xdr:col>
      <xdr:colOff>6985</xdr:colOff>
      <xdr:row>4</xdr:row>
      <xdr:rowOff>161925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800-000003000000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363200" y="0"/>
          <a:ext cx="1702435" cy="9239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H64"/>
  <sheetViews>
    <sheetView tabSelected="1" zoomScale="55" zoomScaleNormal="55" zoomScaleSheetLayoutView="40" workbookViewId="0">
      <selection activeCell="A36" sqref="A36"/>
    </sheetView>
  </sheetViews>
  <sheetFormatPr defaultColWidth="9.1796875" defaultRowHeight="14.5" x14ac:dyDescent="0.35"/>
  <cols>
    <col min="1" max="1" width="54.453125" style="3" bestFit="1" customWidth="1"/>
    <col min="2" max="2" width="17.26953125" style="4" bestFit="1" customWidth="1"/>
    <col min="3" max="5" width="10.54296875" style="4" bestFit="1" customWidth="1"/>
    <col min="6" max="6" width="17.26953125" style="4" bestFit="1" customWidth="1"/>
    <col min="7" max="9" width="10.54296875" style="4" bestFit="1" customWidth="1"/>
    <col min="10" max="10" width="17.26953125" style="4" bestFit="1" customWidth="1"/>
    <col min="11" max="13" width="10.54296875" style="4" bestFit="1" customWidth="1"/>
    <col min="14" max="14" width="16.81640625" style="4" customWidth="1"/>
    <col min="15" max="17" width="10.54296875" style="4" bestFit="1" customWidth="1"/>
    <col min="18" max="18" width="15.26953125" style="4" customWidth="1"/>
    <col min="19" max="21" width="10.54296875" style="4" bestFit="1" customWidth="1"/>
    <col min="22" max="22" width="18.26953125" style="4" bestFit="1" customWidth="1"/>
    <col min="23" max="25" width="10.54296875" style="4" bestFit="1" customWidth="1"/>
    <col min="26" max="26" width="18.26953125" style="4" bestFit="1" customWidth="1"/>
    <col min="27" max="29" width="10.54296875" style="4" bestFit="1" customWidth="1"/>
    <col min="30" max="30" width="12.1796875" style="3" hidden="1" customWidth="1"/>
    <col min="31" max="31" width="15" style="3" hidden="1" customWidth="1"/>
    <col min="32" max="33" width="17.26953125" style="3" hidden="1" customWidth="1"/>
    <col min="34" max="16384" width="9.1796875" style="3"/>
  </cols>
  <sheetData>
    <row r="1" spans="1:34" ht="23.5" x14ac:dyDescent="0.35">
      <c r="A1" s="6"/>
    </row>
    <row r="3" spans="1:34" ht="28.5" x14ac:dyDescent="0.65">
      <c r="A3" s="7" t="s">
        <v>13</v>
      </c>
      <c r="B3" s="207">
        <v>45921</v>
      </c>
      <c r="C3" s="207"/>
      <c r="D3" s="61"/>
      <c r="E3" s="61"/>
      <c r="F3" s="61"/>
      <c r="J3" s="205" t="s">
        <v>61</v>
      </c>
      <c r="K3" s="205"/>
      <c r="L3" s="205"/>
      <c r="M3" s="205"/>
      <c r="N3" s="205"/>
      <c r="O3" s="205"/>
      <c r="P3" s="205"/>
      <c r="Q3" s="205"/>
      <c r="R3" s="205"/>
      <c r="S3" s="205"/>
      <c r="T3" s="205"/>
      <c r="U3" s="205"/>
    </row>
    <row r="4" spans="1:34" ht="15" thickBot="1" x14ac:dyDescent="0.4">
      <c r="A4" s="8"/>
    </row>
    <row r="5" spans="1:34" ht="23.5" x14ac:dyDescent="0.55000000000000004">
      <c r="B5" s="204" t="s">
        <v>0</v>
      </c>
      <c r="C5" s="202"/>
      <c r="D5" s="202"/>
      <c r="E5" s="206"/>
      <c r="F5" s="204" t="s">
        <v>1</v>
      </c>
      <c r="G5" s="202"/>
      <c r="H5" s="202"/>
      <c r="I5" s="203"/>
      <c r="J5" s="201" t="s">
        <v>2</v>
      </c>
      <c r="K5" s="202"/>
      <c r="L5" s="202"/>
      <c r="M5" s="206"/>
      <c r="N5" s="204" t="s">
        <v>3</v>
      </c>
      <c r="O5" s="202"/>
      <c r="P5" s="202"/>
      <c r="Q5" s="203"/>
      <c r="R5" s="201" t="s">
        <v>4</v>
      </c>
      <c r="S5" s="202"/>
      <c r="T5" s="202"/>
      <c r="U5" s="206"/>
      <c r="V5" s="204" t="s">
        <v>5</v>
      </c>
      <c r="W5" s="202"/>
      <c r="X5" s="202"/>
      <c r="Y5" s="203"/>
      <c r="Z5" s="201" t="s">
        <v>6</v>
      </c>
      <c r="AA5" s="202"/>
      <c r="AB5" s="202"/>
      <c r="AC5" s="203"/>
    </row>
    <row r="6" spans="1:34" ht="23.5" x14ac:dyDescent="0.55000000000000004">
      <c r="B6" s="88" t="s">
        <v>8</v>
      </c>
      <c r="C6" s="89" t="s">
        <v>9</v>
      </c>
      <c r="D6" s="89" t="s">
        <v>10</v>
      </c>
      <c r="E6" s="90" t="s">
        <v>7</v>
      </c>
      <c r="F6" s="88" t="s">
        <v>8</v>
      </c>
      <c r="G6" s="89" t="s">
        <v>9</v>
      </c>
      <c r="H6" s="89" t="s">
        <v>10</v>
      </c>
      <c r="I6" s="91" t="s">
        <v>7</v>
      </c>
      <c r="J6" s="92" t="s">
        <v>8</v>
      </c>
      <c r="K6" s="89" t="s">
        <v>9</v>
      </c>
      <c r="L6" s="89" t="s">
        <v>10</v>
      </c>
      <c r="M6" s="90" t="s">
        <v>7</v>
      </c>
      <c r="N6" s="88" t="s">
        <v>8</v>
      </c>
      <c r="O6" s="89" t="s">
        <v>9</v>
      </c>
      <c r="P6" s="89" t="s">
        <v>10</v>
      </c>
      <c r="Q6" s="91" t="s">
        <v>7</v>
      </c>
      <c r="R6" s="92" t="s">
        <v>8</v>
      </c>
      <c r="S6" s="89" t="s">
        <v>9</v>
      </c>
      <c r="T6" s="89" t="s">
        <v>10</v>
      </c>
      <c r="U6" s="90" t="s">
        <v>7</v>
      </c>
      <c r="V6" s="88" t="s">
        <v>8</v>
      </c>
      <c r="W6" s="89" t="s">
        <v>9</v>
      </c>
      <c r="X6" s="89" t="s">
        <v>10</v>
      </c>
      <c r="Y6" s="91" t="s">
        <v>7</v>
      </c>
      <c r="Z6" s="92" t="s">
        <v>8</v>
      </c>
      <c r="AA6" s="89" t="s">
        <v>9</v>
      </c>
      <c r="AB6" s="89" t="s">
        <v>10</v>
      </c>
      <c r="AC6" s="91" t="s">
        <v>7</v>
      </c>
      <c r="AD6" s="153" t="s">
        <v>107</v>
      </c>
      <c r="AE6" s="153" t="s">
        <v>106</v>
      </c>
      <c r="AF6" s="154" t="s">
        <v>105</v>
      </c>
    </row>
    <row r="7" spans="1:34" ht="23.5" x14ac:dyDescent="0.55000000000000004">
      <c r="A7" s="197" t="s">
        <v>143</v>
      </c>
      <c r="B7" s="163"/>
      <c r="C7" s="164" t="s">
        <v>11</v>
      </c>
      <c r="D7" s="164" t="s">
        <v>12</v>
      </c>
      <c r="E7" s="179"/>
      <c r="F7" s="163"/>
      <c r="G7" s="164" t="s">
        <v>11</v>
      </c>
      <c r="H7" s="164" t="s">
        <v>12</v>
      </c>
      <c r="I7" s="87"/>
      <c r="J7" s="182"/>
      <c r="K7" s="164" t="s">
        <v>11</v>
      </c>
      <c r="L7" s="164" t="s">
        <v>12</v>
      </c>
      <c r="M7" s="179"/>
      <c r="N7" s="172" t="s">
        <v>112</v>
      </c>
      <c r="O7" s="86">
        <v>0.19722222222222222</v>
      </c>
      <c r="P7" s="86">
        <v>0.6791666666666667</v>
      </c>
      <c r="Q7" s="87">
        <f>P7-O7</f>
        <v>0.48194444444444451</v>
      </c>
      <c r="R7" s="188" t="s">
        <v>119</v>
      </c>
      <c r="S7" s="86">
        <v>0.20833333333333334</v>
      </c>
      <c r="T7" s="86">
        <v>0.60069444444444442</v>
      </c>
      <c r="U7" s="179">
        <f>T7-S7</f>
        <v>0.39236111111111105</v>
      </c>
      <c r="V7" s="172" t="s">
        <v>112</v>
      </c>
      <c r="W7" s="86">
        <v>0.19722222222222222</v>
      </c>
      <c r="X7" s="86">
        <v>0.6791666666666667</v>
      </c>
      <c r="Y7" s="87">
        <f>X7-W7</f>
        <v>0.48194444444444451</v>
      </c>
      <c r="Z7" s="183" t="s">
        <v>118</v>
      </c>
      <c r="AA7" s="86">
        <v>0.28333333333333333</v>
      </c>
      <c r="AB7" s="86">
        <v>0.49166666666666664</v>
      </c>
      <c r="AC7" s="87">
        <f>AB7-AA7</f>
        <v>0.20833333333333331</v>
      </c>
      <c r="AD7" s="155">
        <f>E7+I7+M7+Q7+U7+Y7+AC7</f>
        <v>1.5645833333333334</v>
      </c>
      <c r="AE7" s="155">
        <f>AVERAGE(AD29+AD28+AD27)/3</f>
        <v>1.5847222222222221</v>
      </c>
      <c r="AF7" s="105">
        <v>3</v>
      </c>
    </row>
    <row r="8" spans="1:34" ht="23.5" x14ac:dyDescent="0.55000000000000004">
      <c r="A8" s="197" t="s">
        <v>144</v>
      </c>
      <c r="B8" s="172" t="s">
        <v>113</v>
      </c>
      <c r="C8" s="86">
        <v>0.15486111111111112</v>
      </c>
      <c r="D8" s="86">
        <v>0.36319444444444443</v>
      </c>
      <c r="E8" s="179">
        <f>D8-C8</f>
        <v>0.20833333333333331</v>
      </c>
      <c r="F8" s="163"/>
      <c r="G8" s="164" t="s">
        <v>11</v>
      </c>
      <c r="H8" s="164" t="s">
        <v>12</v>
      </c>
      <c r="I8" s="87"/>
      <c r="J8" s="182"/>
      <c r="K8" s="164" t="s">
        <v>11</v>
      </c>
      <c r="L8" s="164" t="s">
        <v>12</v>
      </c>
      <c r="M8" s="179"/>
      <c r="N8" s="174" t="s">
        <v>72</v>
      </c>
      <c r="O8" s="86">
        <v>0.27083333333333331</v>
      </c>
      <c r="P8" s="86">
        <v>0.75347222222222221</v>
      </c>
      <c r="Q8" s="87">
        <f>P8-O8</f>
        <v>0.4826388888888889</v>
      </c>
      <c r="R8" s="184" t="s">
        <v>109</v>
      </c>
      <c r="S8" s="103">
        <v>0.27986111111111112</v>
      </c>
      <c r="T8" s="103">
        <v>0.61319444444444449</v>
      </c>
      <c r="U8" s="180">
        <f t="shared" ref="U8" si="0">T8-S8</f>
        <v>0.33333333333333337</v>
      </c>
      <c r="V8" s="150" t="s">
        <v>109</v>
      </c>
      <c r="W8" s="103">
        <v>0.27986111111111112</v>
      </c>
      <c r="X8" s="103">
        <v>0.61319444444444449</v>
      </c>
      <c r="Y8" s="1">
        <f t="shared" ref="Y8" si="1">X8-W8</f>
        <v>0.33333333333333337</v>
      </c>
      <c r="Z8" s="184" t="s">
        <v>109</v>
      </c>
      <c r="AA8" s="103">
        <v>0.27986111111111112</v>
      </c>
      <c r="AB8" s="103">
        <v>0.61319444444444449</v>
      </c>
      <c r="AC8" s="1">
        <f t="shared" ref="AC8" si="2">AB8-AA8</f>
        <v>0.33333333333333337</v>
      </c>
      <c r="AD8" s="155">
        <f t="shared" ref="AD8:AD29" si="3">E8+I8+M8+Q8+U8+Y8+AC8</f>
        <v>1.6909722222222223</v>
      </c>
      <c r="AE8" s="155">
        <f>AVERAGE(AD7+AD29+AD28)/3</f>
        <v>1.5310185185185183</v>
      </c>
      <c r="AF8" s="105">
        <v>2</v>
      </c>
    </row>
    <row r="9" spans="1:34" ht="23.5" x14ac:dyDescent="0.55000000000000004">
      <c r="A9" s="145" t="s">
        <v>84</v>
      </c>
      <c r="B9" s="150" t="s">
        <v>109</v>
      </c>
      <c r="C9" s="103">
        <v>0.27986111111111112</v>
      </c>
      <c r="D9" s="103">
        <v>0.61319444444444449</v>
      </c>
      <c r="E9" s="180">
        <f t="shared" ref="E9" si="4">D9-C9</f>
        <v>0.33333333333333337</v>
      </c>
      <c r="F9" s="172" t="s">
        <v>112</v>
      </c>
      <c r="G9" s="86">
        <v>0.19722222222222222</v>
      </c>
      <c r="H9" s="86">
        <v>0.6791666666666667</v>
      </c>
      <c r="I9" s="87">
        <f>H9-G9</f>
        <v>0.48194444444444451</v>
      </c>
      <c r="J9" s="182"/>
      <c r="K9" s="164" t="s">
        <v>11</v>
      </c>
      <c r="L9" s="164" t="s">
        <v>12</v>
      </c>
      <c r="M9" s="179"/>
      <c r="N9" s="163"/>
      <c r="O9" s="164" t="s">
        <v>11</v>
      </c>
      <c r="P9" s="164" t="s">
        <v>12</v>
      </c>
      <c r="Q9" s="87"/>
      <c r="R9" s="183" t="s">
        <v>118</v>
      </c>
      <c r="S9" s="86">
        <v>0.28333333333333333</v>
      </c>
      <c r="T9" s="86">
        <v>0.49166666666666664</v>
      </c>
      <c r="U9" s="179">
        <f>T9-S9</f>
        <v>0.20833333333333331</v>
      </c>
      <c r="V9" s="172" t="s">
        <v>113</v>
      </c>
      <c r="W9" s="86">
        <v>0.15486111111111112</v>
      </c>
      <c r="X9" s="86">
        <v>0.36319444444444443</v>
      </c>
      <c r="Y9" s="87">
        <f>X9-W9</f>
        <v>0.20833333333333331</v>
      </c>
      <c r="Z9" s="188" t="s">
        <v>119</v>
      </c>
      <c r="AA9" s="86">
        <v>0.20833333333333334</v>
      </c>
      <c r="AB9" s="86">
        <v>0.60069444444444442</v>
      </c>
      <c r="AC9" s="87">
        <f>AB9-AA9</f>
        <v>0.39236111111111105</v>
      </c>
      <c r="AD9" s="155">
        <f t="shared" si="3"/>
        <v>1.6243055555555554</v>
      </c>
      <c r="AE9" s="155">
        <f>AVERAGE(AD8+AD7+AD29)/3</f>
        <v>1.6643518518518519</v>
      </c>
      <c r="AF9" s="105">
        <v>2</v>
      </c>
    </row>
    <row r="10" spans="1:34" ht="23.5" x14ac:dyDescent="0.55000000000000004">
      <c r="A10" s="145" t="s">
        <v>145</v>
      </c>
      <c r="B10" s="174" t="s">
        <v>72</v>
      </c>
      <c r="C10" s="86">
        <v>0.27083333333333331</v>
      </c>
      <c r="D10" s="86">
        <v>0.75347222222222221</v>
      </c>
      <c r="E10" s="179">
        <f>D10-C10</f>
        <v>0.4826388888888889</v>
      </c>
      <c r="F10" s="172" t="s">
        <v>118</v>
      </c>
      <c r="G10" s="86">
        <v>0.28333333333333333</v>
      </c>
      <c r="H10" s="86">
        <v>0.49166666666666664</v>
      </c>
      <c r="I10" s="87">
        <f>H10-G10</f>
        <v>0.20833333333333331</v>
      </c>
      <c r="J10" s="183" t="s">
        <v>113</v>
      </c>
      <c r="K10" s="86">
        <v>0.15486111111111112</v>
      </c>
      <c r="L10" s="86">
        <v>0.36319444444444443</v>
      </c>
      <c r="M10" s="179">
        <f>L10-K10</f>
        <v>0.20833333333333331</v>
      </c>
      <c r="N10" s="163"/>
      <c r="O10" s="164" t="s">
        <v>11</v>
      </c>
      <c r="P10" s="164" t="s">
        <v>12</v>
      </c>
      <c r="Q10" s="87"/>
      <c r="R10" s="182"/>
      <c r="S10" s="164" t="s">
        <v>11</v>
      </c>
      <c r="T10" s="164" t="s">
        <v>12</v>
      </c>
      <c r="U10" s="179"/>
      <c r="V10" s="175" t="s">
        <v>115</v>
      </c>
      <c r="W10" s="86">
        <v>0.58333333333333337</v>
      </c>
      <c r="X10" s="86">
        <v>0.91666666666666663</v>
      </c>
      <c r="Y10" s="87">
        <f t="shared" ref="Y10" si="5">X10-W10</f>
        <v>0.33333333333333326</v>
      </c>
      <c r="Z10" s="186" t="s">
        <v>115</v>
      </c>
      <c r="AA10" s="86">
        <v>0.58333333333333337</v>
      </c>
      <c r="AB10" s="86">
        <v>0.91666666666666663</v>
      </c>
      <c r="AC10" s="87">
        <f t="shared" ref="AC10" si="6">AB10-AA10</f>
        <v>0.33333333333333326</v>
      </c>
      <c r="AD10" s="155">
        <f t="shared" si="3"/>
        <v>1.5659722222222221</v>
      </c>
      <c r="AE10" s="155">
        <f t="shared" ref="AE10:AE20" si="7">AVERAGE(AD9+AD8+AD7)/3</f>
        <v>1.6266203703703705</v>
      </c>
      <c r="AF10" s="105">
        <v>2</v>
      </c>
    </row>
    <row r="11" spans="1:34" ht="23.5" x14ac:dyDescent="0.55000000000000004">
      <c r="A11" s="145" t="s">
        <v>146</v>
      </c>
      <c r="B11" s="150" t="s">
        <v>109</v>
      </c>
      <c r="C11" s="103">
        <v>0.58333333333333337</v>
      </c>
      <c r="D11" s="103">
        <v>0.91666666666666663</v>
      </c>
      <c r="E11" s="180">
        <f t="shared" ref="E11" si="8">D11-C11</f>
        <v>0.33333333333333326</v>
      </c>
      <c r="F11" s="150" t="s">
        <v>109</v>
      </c>
      <c r="G11" s="103">
        <v>0.58333333333333337</v>
      </c>
      <c r="H11" s="103">
        <v>0.91666666666666663</v>
      </c>
      <c r="I11" s="1">
        <f t="shared" ref="I11:I13" si="9">H11-G11</f>
        <v>0.33333333333333326</v>
      </c>
      <c r="J11" s="184" t="s">
        <v>109</v>
      </c>
      <c r="K11" s="103">
        <v>0.58333333333333337</v>
      </c>
      <c r="L11" s="103">
        <v>0.91666666666666663</v>
      </c>
      <c r="M11" s="180">
        <f t="shared" ref="M11:M13" si="10">L11-K11</f>
        <v>0.33333333333333326</v>
      </c>
      <c r="N11" s="150" t="s">
        <v>109</v>
      </c>
      <c r="O11" s="103">
        <v>0.58333333333333337</v>
      </c>
      <c r="P11" s="103">
        <v>0.91666666666666663</v>
      </c>
      <c r="Q11" s="1">
        <f t="shared" ref="Q11" si="11">P11-O11</f>
        <v>0.33333333333333326</v>
      </c>
      <c r="R11" s="182"/>
      <c r="S11" s="164" t="s">
        <v>11</v>
      </c>
      <c r="T11" s="164" t="s">
        <v>12</v>
      </c>
      <c r="U11" s="179"/>
      <c r="V11" s="163"/>
      <c r="W11" s="164" t="s">
        <v>11</v>
      </c>
      <c r="X11" s="164" t="s">
        <v>12</v>
      </c>
      <c r="Y11" s="87"/>
      <c r="Z11" s="190" t="s">
        <v>117</v>
      </c>
      <c r="AA11" s="86">
        <v>0.75902777777777775</v>
      </c>
      <c r="AB11" s="86">
        <v>0.96736111111111112</v>
      </c>
      <c r="AC11" s="87">
        <f>AB11-AA11</f>
        <v>0.20833333333333337</v>
      </c>
      <c r="AD11" s="155">
        <f t="shared" si="3"/>
        <v>1.5416666666666665</v>
      </c>
      <c r="AE11" s="155">
        <f t="shared" si="7"/>
        <v>1.6270833333333332</v>
      </c>
      <c r="AF11" s="105">
        <v>2</v>
      </c>
    </row>
    <row r="12" spans="1:34" ht="23.5" x14ac:dyDescent="0.55000000000000004">
      <c r="A12" s="136" t="s">
        <v>123</v>
      </c>
      <c r="B12" s="173" t="s">
        <v>114</v>
      </c>
      <c r="C12" s="86">
        <v>0.79305555555555551</v>
      </c>
      <c r="D12" s="86">
        <v>1.0013888888888889</v>
      </c>
      <c r="E12" s="179">
        <f>D12-C12</f>
        <v>0.20833333333333337</v>
      </c>
      <c r="F12" s="150" t="s">
        <v>109</v>
      </c>
      <c r="G12" s="103">
        <v>0.75</v>
      </c>
      <c r="H12" s="103">
        <v>1.0833333333333333</v>
      </c>
      <c r="I12" s="1">
        <f t="shared" si="9"/>
        <v>0.33333333333333326</v>
      </c>
      <c r="J12" s="184" t="s">
        <v>109</v>
      </c>
      <c r="K12" s="103">
        <v>0.75</v>
      </c>
      <c r="L12" s="103">
        <v>1.0833333333333333</v>
      </c>
      <c r="M12" s="180">
        <f t="shared" si="10"/>
        <v>0.33333333333333326</v>
      </c>
      <c r="N12" s="177" t="s">
        <v>117</v>
      </c>
      <c r="O12" s="86">
        <v>0.75902777777777775</v>
      </c>
      <c r="P12" s="86">
        <v>0.96736111111111112</v>
      </c>
      <c r="Q12" s="87">
        <f>P12-O12</f>
        <v>0.20833333333333337</v>
      </c>
      <c r="R12" s="191" t="s">
        <v>114</v>
      </c>
      <c r="S12" s="86">
        <v>0.79305555555555551</v>
      </c>
      <c r="T12" s="86">
        <v>1.0013888888888889</v>
      </c>
      <c r="U12" s="179">
        <f>T12-S12</f>
        <v>0.20833333333333337</v>
      </c>
      <c r="V12" s="163"/>
      <c r="W12" s="164" t="s">
        <v>11</v>
      </c>
      <c r="X12" s="164" t="s">
        <v>12</v>
      </c>
      <c r="Y12" s="87"/>
      <c r="Z12" s="182"/>
      <c r="AA12" s="164" t="s">
        <v>11</v>
      </c>
      <c r="AB12" s="164" t="s">
        <v>12</v>
      </c>
      <c r="AC12" s="87"/>
      <c r="AD12" s="155">
        <f t="shared" si="3"/>
        <v>1.2916666666666665</v>
      </c>
      <c r="AE12" s="155">
        <f t="shared" si="7"/>
        <v>1.5773148148148148</v>
      </c>
      <c r="AF12" s="105">
        <v>2</v>
      </c>
    </row>
    <row r="13" spans="1:34" ht="23.5" x14ac:dyDescent="0.55000000000000004">
      <c r="A13" s="145" t="s">
        <v>124</v>
      </c>
      <c r="B13" s="163"/>
      <c r="C13" s="164" t="s">
        <v>11</v>
      </c>
      <c r="D13" s="164" t="s">
        <v>12</v>
      </c>
      <c r="E13" s="179"/>
      <c r="F13" s="150" t="s">
        <v>109</v>
      </c>
      <c r="G13" s="103">
        <v>0.22916666666666666</v>
      </c>
      <c r="H13" s="103">
        <v>0.5625</v>
      </c>
      <c r="I13" s="1">
        <f t="shared" si="9"/>
        <v>0.33333333333333337</v>
      </c>
      <c r="J13" s="184" t="s">
        <v>109</v>
      </c>
      <c r="K13" s="103">
        <v>0.22916666666666666</v>
      </c>
      <c r="L13" s="103">
        <v>0.5625</v>
      </c>
      <c r="M13" s="180">
        <f t="shared" si="10"/>
        <v>0.33333333333333337</v>
      </c>
      <c r="N13" s="150" t="s">
        <v>109</v>
      </c>
      <c r="O13" s="103">
        <v>0.22916666666666666</v>
      </c>
      <c r="P13" s="103">
        <v>0.5625</v>
      </c>
      <c r="Q13" s="1">
        <f t="shared" ref="Q13:Q14" si="12">P13-O13</f>
        <v>0.33333333333333337</v>
      </c>
      <c r="R13" s="184" t="s">
        <v>109</v>
      </c>
      <c r="S13" s="103">
        <v>0.22916666666666666</v>
      </c>
      <c r="T13" s="103">
        <v>0.5625</v>
      </c>
      <c r="U13" s="180">
        <f t="shared" ref="U13:U14" si="13">T13-S13</f>
        <v>0.33333333333333337</v>
      </c>
      <c r="V13" s="163"/>
      <c r="W13" s="164" t="s">
        <v>11</v>
      </c>
      <c r="X13" s="164" t="s">
        <v>12</v>
      </c>
      <c r="Y13" s="87"/>
      <c r="Z13" s="182"/>
      <c r="AA13" s="164" t="s">
        <v>11</v>
      </c>
      <c r="AB13" s="164" t="s">
        <v>12</v>
      </c>
      <c r="AC13" s="87"/>
      <c r="AD13" s="155">
        <f t="shared" si="3"/>
        <v>1.3333333333333335</v>
      </c>
      <c r="AE13" s="155">
        <f t="shared" si="7"/>
        <v>1.4664351851851851</v>
      </c>
      <c r="AF13" s="105">
        <v>3</v>
      </c>
    </row>
    <row r="14" spans="1:34" ht="23.5" x14ac:dyDescent="0.55000000000000004">
      <c r="A14" s="145" t="s">
        <v>125</v>
      </c>
      <c r="B14" s="163"/>
      <c r="C14" s="164" t="s">
        <v>11</v>
      </c>
      <c r="D14" s="164" t="s">
        <v>12</v>
      </c>
      <c r="E14" s="179"/>
      <c r="F14" s="163"/>
      <c r="G14" s="164" t="s">
        <v>11</v>
      </c>
      <c r="H14" s="164" t="s">
        <v>12</v>
      </c>
      <c r="I14" s="87"/>
      <c r="J14" s="183" t="s">
        <v>112</v>
      </c>
      <c r="K14" s="86">
        <v>0.19722222222222222</v>
      </c>
      <c r="L14" s="86">
        <v>0.6791666666666667</v>
      </c>
      <c r="M14" s="179">
        <f>L14-K14</f>
        <v>0.48194444444444451</v>
      </c>
      <c r="N14" s="150" t="s">
        <v>109</v>
      </c>
      <c r="O14" s="103">
        <v>0.19722222222222222</v>
      </c>
      <c r="P14" s="103">
        <v>0.53055555555555556</v>
      </c>
      <c r="Q14" s="1">
        <f t="shared" si="12"/>
        <v>0.33333333333333337</v>
      </c>
      <c r="R14" s="184" t="s">
        <v>109</v>
      </c>
      <c r="S14" s="103">
        <v>0.19722222222222222</v>
      </c>
      <c r="T14" s="103">
        <v>0.53055555555555556</v>
      </c>
      <c r="U14" s="180">
        <f t="shared" si="13"/>
        <v>0.33333333333333337</v>
      </c>
      <c r="V14" s="150" t="s">
        <v>109</v>
      </c>
      <c r="W14" s="103">
        <v>0.22916666666666666</v>
      </c>
      <c r="X14" s="103">
        <v>0.5625</v>
      </c>
      <c r="Y14" s="1">
        <f t="shared" ref="Y14" si="14">X14-W14</f>
        <v>0.33333333333333337</v>
      </c>
      <c r="Z14" s="182"/>
      <c r="AA14" s="164" t="s">
        <v>11</v>
      </c>
      <c r="AB14" s="164" t="s">
        <v>12</v>
      </c>
      <c r="AC14" s="87"/>
      <c r="AD14" s="155">
        <f t="shared" si="3"/>
        <v>1.4819444444444447</v>
      </c>
      <c r="AE14" s="155">
        <f t="shared" si="7"/>
        <v>1.3888888888888886</v>
      </c>
      <c r="AF14" s="105">
        <v>3</v>
      </c>
      <c r="AG14" s="105"/>
      <c r="AH14" s="105"/>
    </row>
    <row r="15" spans="1:34" ht="23.5" x14ac:dyDescent="0.55000000000000004">
      <c r="A15" s="136" t="s">
        <v>99</v>
      </c>
      <c r="B15" s="163"/>
      <c r="C15" s="164" t="s">
        <v>11</v>
      </c>
      <c r="D15" s="164" t="s">
        <v>12</v>
      </c>
      <c r="E15" s="179"/>
      <c r="F15" s="163"/>
      <c r="G15" s="164" t="s">
        <v>11</v>
      </c>
      <c r="H15" s="164" t="s">
        <v>12</v>
      </c>
      <c r="I15" s="87"/>
      <c r="J15" s="182"/>
      <c r="K15" s="164" t="s">
        <v>11</v>
      </c>
      <c r="L15" s="164" t="s">
        <v>12</v>
      </c>
      <c r="M15" s="179"/>
      <c r="N15" s="172" t="s">
        <v>118</v>
      </c>
      <c r="O15" s="86">
        <v>0.28333333333333333</v>
      </c>
      <c r="P15" s="86">
        <v>0.49166666666666664</v>
      </c>
      <c r="Q15" s="87">
        <f>P15-O15</f>
        <v>0.20833333333333331</v>
      </c>
      <c r="R15" s="183" t="s">
        <v>113</v>
      </c>
      <c r="S15" s="86">
        <v>0.15486111111111112</v>
      </c>
      <c r="T15" s="86">
        <v>0.36319444444444443</v>
      </c>
      <c r="U15" s="179">
        <f>T15-S15</f>
        <v>0.20833333333333331</v>
      </c>
      <c r="V15" s="174" t="s">
        <v>72</v>
      </c>
      <c r="W15" s="86">
        <v>0.27083333333333331</v>
      </c>
      <c r="X15" s="86">
        <v>0.75347222222222221</v>
      </c>
      <c r="Y15" s="87">
        <f>X15-W15</f>
        <v>0.4826388888888889</v>
      </c>
      <c r="Z15" s="185" t="s">
        <v>72</v>
      </c>
      <c r="AA15" s="86">
        <v>0.27083333333333331</v>
      </c>
      <c r="AB15" s="86">
        <v>0.75347222222222221</v>
      </c>
      <c r="AC15" s="87">
        <f>AB15-AA15</f>
        <v>0.4826388888888889</v>
      </c>
      <c r="AD15" s="155">
        <f t="shared" si="3"/>
        <v>1.3819444444444444</v>
      </c>
      <c r="AE15" s="155">
        <f t="shared" si="7"/>
        <v>1.3689814814814814</v>
      </c>
      <c r="AF15" s="105">
        <v>3</v>
      </c>
    </row>
    <row r="16" spans="1:34" ht="23.5" x14ac:dyDescent="0.55000000000000004">
      <c r="A16" s="145" t="s">
        <v>126</v>
      </c>
      <c r="B16" s="150" t="s">
        <v>109</v>
      </c>
      <c r="C16" s="103">
        <v>0.27986111111111112</v>
      </c>
      <c r="D16" s="103">
        <v>0.61319444444444449</v>
      </c>
      <c r="E16" s="180">
        <f t="shared" ref="E16" si="15">D16-C16</f>
        <v>0.33333333333333337</v>
      </c>
      <c r="F16" s="150" t="s">
        <v>109</v>
      </c>
      <c r="G16" s="103">
        <v>0.27986111111111112</v>
      </c>
      <c r="H16" s="103">
        <v>0.61319444444444449</v>
      </c>
      <c r="I16" s="1">
        <f t="shared" ref="I16" si="16">H16-G16</f>
        <v>0.33333333333333337</v>
      </c>
      <c r="J16" s="182"/>
      <c r="K16" s="164" t="s">
        <v>11</v>
      </c>
      <c r="L16" s="164" t="s">
        <v>12</v>
      </c>
      <c r="M16" s="179"/>
      <c r="N16" s="163"/>
      <c r="O16" s="164" t="s">
        <v>11</v>
      </c>
      <c r="P16" s="164" t="s">
        <v>12</v>
      </c>
      <c r="Q16" s="87"/>
      <c r="R16" s="182"/>
      <c r="S16" s="164" t="s">
        <v>11</v>
      </c>
      <c r="T16" s="164" t="s">
        <v>12</v>
      </c>
      <c r="U16" s="179"/>
      <c r="V16" s="176" t="s">
        <v>119</v>
      </c>
      <c r="W16" s="86">
        <v>0.20833333333333334</v>
      </c>
      <c r="X16" s="86">
        <v>0.60069444444444442</v>
      </c>
      <c r="Y16" s="87">
        <f>X16-W16</f>
        <v>0.39236111111111105</v>
      </c>
      <c r="Z16" s="183" t="s">
        <v>112</v>
      </c>
      <c r="AA16" s="86">
        <v>0.19722222222222222</v>
      </c>
      <c r="AB16" s="86">
        <v>0.6791666666666667</v>
      </c>
      <c r="AC16" s="87">
        <f>AB16-AA16</f>
        <v>0.48194444444444451</v>
      </c>
      <c r="AD16" s="155">
        <f t="shared" si="3"/>
        <v>1.5409722222222222</v>
      </c>
      <c r="AE16" s="155">
        <f t="shared" si="7"/>
        <v>1.3990740740740744</v>
      </c>
      <c r="AF16" s="105">
        <v>3</v>
      </c>
    </row>
    <row r="17" spans="1:33" ht="23.5" x14ac:dyDescent="0.55000000000000004">
      <c r="A17" s="197" t="s">
        <v>127</v>
      </c>
      <c r="B17" s="172" t="s">
        <v>118</v>
      </c>
      <c r="C17" s="86">
        <v>0.28333333333333333</v>
      </c>
      <c r="D17" s="86">
        <v>0.49166666666666664</v>
      </c>
      <c r="E17" s="179">
        <f>D17-C17</f>
        <v>0.20833333333333331</v>
      </c>
      <c r="F17" s="172" t="s">
        <v>113</v>
      </c>
      <c r="G17" s="86">
        <v>0.15486111111111112</v>
      </c>
      <c r="H17" s="86">
        <v>0.36319444444444443</v>
      </c>
      <c r="I17" s="87">
        <f>H17-G17</f>
        <v>0.20833333333333331</v>
      </c>
      <c r="J17" s="185" t="s">
        <v>72</v>
      </c>
      <c r="K17" s="86">
        <v>0.27083333333333331</v>
      </c>
      <c r="L17" s="86">
        <v>0.75347222222222221</v>
      </c>
      <c r="M17" s="179">
        <f>L17-K17</f>
        <v>0.4826388888888889</v>
      </c>
      <c r="N17" s="163"/>
      <c r="O17" s="164" t="s">
        <v>11</v>
      </c>
      <c r="P17" s="164" t="s">
        <v>12</v>
      </c>
      <c r="Q17" s="87"/>
      <c r="R17" s="182"/>
      <c r="S17" s="164" t="s">
        <v>11</v>
      </c>
      <c r="T17" s="164" t="s">
        <v>12</v>
      </c>
      <c r="U17" s="179"/>
      <c r="V17" s="176" t="s">
        <v>120</v>
      </c>
      <c r="W17" s="86">
        <v>0.60069444444444442</v>
      </c>
      <c r="X17" s="86">
        <v>0.99305555555555558</v>
      </c>
      <c r="Y17" s="87">
        <f>X17-W17</f>
        <v>0.39236111111111116</v>
      </c>
      <c r="Z17" s="188" t="s">
        <v>120</v>
      </c>
      <c r="AA17" s="86">
        <v>0.60069444444444442</v>
      </c>
      <c r="AB17" s="86">
        <v>0.99305555555555558</v>
      </c>
      <c r="AC17" s="87">
        <f>AB17-AA17</f>
        <v>0.39236111111111116</v>
      </c>
      <c r="AD17" s="155">
        <f t="shared" si="3"/>
        <v>1.6840277777777779</v>
      </c>
      <c r="AE17" s="155">
        <f t="shared" si="7"/>
        <v>1.4682870370370373</v>
      </c>
      <c r="AF17" s="105">
        <v>2</v>
      </c>
    </row>
    <row r="18" spans="1:33" ht="23.5" x14ac:dyDescent="0.55000000000000004">
      <c r="A18" s="136" t="s">
        <v>128</v>
      </c>
      <c r="B18" s="177" t="s">
        <v>117</v>
      </c>
      <c r="C18" s="86">
        <v>0.75902777777777775</v>
      </c>
      <c r="D18" s="86">
        <v>0.96736111111111112</v>
      </c>
      <c r="E18" s="179">
        <f>D18-C18</f>
        <v>0.20833333333333337</v>
      </c>
      <c r="F18" s="173" t="s">
        <v>114</v>
      </c>
      <c r="G18" s="86">
        <v>0.79305555555555551</v>
      </c>
      <c r="H18" s="86">
        <v>1.0013888888888889</v>
      </c>
      <c r="I18" s="87">
        <f>H18-G18</f>
        <v>0.20833333333333337</v>
      </c>
      <c r="J18" s="182"/>
      <c r="K18" s="164" t="s">
        <v>11</v>
      </c>
      <c r="L18" s="164" t="s">
        <v>12</v>
      </c>
      <c r="M18" s="179"/>
      <c r="N18" s="163"/>
      <c r="O18" s="164" t="s">
        <v>11</v>
      </c>
      <c r="P18" s="164" t="s">
        <v>12</v>
      </c>
      <c r="Q18" s="87"/>
      <c r="R18" s="182"/>
      <c r="S18" s="164" t="s">
        <v>11</v>
      </c>
      <c r="T18" s="164" t="s">
        <v>12</v>
      </c>
      <c r="U18" s="179"/>
      <c r="V18" s="175" t="s">
        <v>116</v>
      </c>
      <c r="W18" s="86">
        <v>0.91666666666666663</v>
      </c>
      <c r="X18" s="86">
        <v>1.25</v>
      </c>
      <c r="Y18" s="87">
        <f t="shared" ref="Y18" si="17">X18-W18</f>
        <v>0.33333333333333337</v>
      </c>
      <c r="Z18" s="186" t="s">
        <v>116</v>
      </c>
      <c r="AA18" s="86">
        <v>0.91666666666666663</v>
      </c>
      <c r="AB18" s="86">
        <v>1.25</v>
      </c>
      <c r="AC18" s="87">
        <f t="shared" ref="AC18" si="18">AB18-AA18</f>
        <v>0.33333333333333337</v>
      </c>
      <c r="AD18" s="155">
        <f t="shared" si="3"/>
        <v>1.0833333333333335</v>
      </c>
      <c r="AE18" s="155">
        <f t="shared" si="7"/>
        <v>1.5356481481481481</v>
      </c>
      <c r="AF18" s="105">
        <v>2</v>
      </c>
    </row>
    <row r="19" spans="1:33" ht="23.5" x14ac:dyDescent="0.55000000000000004">
      <c r="A19" s="136" t="s">
        <v>129</v>
      </c>
      <c r="B19" s="175" t="s">
        <v>116</v>
      </c>
      <c r="C19" s="86">
        <v>0.91666666666666663</v>
      </c>
      <c r="D19" s="86">
        <v>1.25</v>
      </c>
      <c r="E19" s="179">
        <f t="shared" ref="E19:E20" si="19">D19-C19</f>
        <v>0.33333333333333337</v>
      </c>
      <c r="F19" s="175" t="s">
        <v>116</v>
      </c>
      <c r="G19" s="86">
        <v>0.91666666666666663</v>
      </c>
      <c r="H19" s="86">
        <v>1.25</v>
      </c>
      <c r="I19" s="87">
        <f t="shared" ref="I19:I20" si="20">H19-G19</f>
        <v>0.33333333333333337</v>
      </c>
      <c r="J19" s="186" t="s">
        <v>116</v>
      </c>
      <c r="K19" s="86">
        <v>0.91666666666666663</v>
      </c>
      <c r="L19" s="86">
        <v>1.25</v>
      </c>
      <c r="M19" s="179">
        <f t="shared" ref="M19:M20" si="21">L19-K19</f>
        <v>0.33333333333333337</v>
      </c>
      <c r="N19" s="175" t="s">
        <v>116</v>
      </c>
      <c r="O19" s="86">
        <v>0.91666666666666663</v>
      </c>
      <c r="P19" s="86">
        <v>1.25</v>
      </c>
      <c r="Q19" s="87">
        <f t="shared" ref="Q19:Q21" si="22">P19-O19</f>
        <v>0.33333333333333337</v>
      </c>
      <c r="R19" s="186" t="s">
        <v>116</v>
      </c>
      <c r="S19" s="86">
        <v>0.91666666666666663</v>
      </c>
      <c r="T19" s="86">
        <v>1.25</v>
      </c>
      <c r="U19" s="179">
        <f t="shared" ref="U19" si="23">T19-S19</f>
        <v>0.33333333333333337</v>
      </c>
      <c r="V19" s="163"/>
      <c r="W19" s="164" t="s">
        <v>11</v>
      </c>
      <c r="X19" s="164" t="s">
        <v>12</v>
      </c>
      <c r="Y19" s="87"/>
      <c r="Z19" s="182"/>
      <c r="AA19" s="164" t="s">
        <v>11</v>
      </c>
      <c r="AB19" s="164" t="s">
        <v>12</v>
      </c>
      <c r="AC19" s="87"/>
      <c r="AD19" s="155">
        <f t="shared" si="3"/>
        <v>1.666666666666667</v>
      </c>
      <c r="AE19" s="155">
        <f t="shared" si="7"/>
        <v>1.4361111111111111</v>
      </c>
      <c r="AF19" s="105">
        <v>2</v>
      </c>
      <c r="AG19" s="157" t="s">
        <v>108</v>
      </c>
    </row>
    <row r="20" spans="1:33" ht="23.5" x14ac:dyDescent="0.55000000000000004">
      <c r="A20" s="136" t="s">
        <v>130</v>
      </c>
      <c r="B20" s="150" t="s">
        <v>109</v>
      </c>
      <c r="C20" s="103">
        <v>0.19722222222222222</v>
      </c>
      <c r="D20" s="103">
        <v>0.53055555555555556</v>
      </c>
      <c r="E20" s="180">
        <f t="shared" si="19"/>
        <v>0.33333333333333337</v>
      </c>
      <c r="F20" s="150" t="s">
        <v>109</v>
      </c>
      <c r="G20" s="103">
        <v>0.19722222222222222</v>
      </c>
      <c r="H20" s="103">
        <v>0.53055555555555556</v>
      </c>
      <c r="I20" s="1">
        <f t="shared" si="20"/>
        <v>0.33333333333333337</v>
      </c>
      <c r="J20" s="184" t="s">
        <v>109</v>
      </c>
      <c r="K20" s="103">
        <v>0.19722222222222222</v>
      </c>
      <c r="L20" s="103">
        <v>0.53055555555555556</v>
      </c>
      <c r="M20" s="180">
        <f t="shared" si="21"/>
        <v>0.33333333333333337</v>
      </c>
      <c r="N20" s="150" t="s">
        <v>109</v>
      </c>
      <c r="O20" s="103">
        <v>0.19722222222222222</v>
      </c>
      <c r="P20" s="103">
        <v>0.53055555555555556</v>
      </c>
      <c r="Q20" s="1">
        <f t="shared" si="22"/>
        <v>0.33333333333333337</v>
      </c>
      <c r="R20" s="185" t="s">
        <v>72</v>
      </c>
      <c r="S20" s="86">
        <v>0.27083333333333331</v>
      </c>
      <c r="T20" s="86">
        <v>0.75347222222222221</v>
      </c>
      <c r="U20" s="179">
        <f>T20-S20</f>
        <v>0.4826388888888889</v>
      </c>
      <c r="V20" s="166"/>
      <c r="W20" s="164" t="s">
        <v>11</v>
      </c>
      <c r="X20" s="164" t="s">
        <v>12</v>
      </c>
      <c r="Y20" s="167"/>
      <c r="Z20" s="182"/>
      <c r="AA20" s="164" t="s">
        <v>11</v>
      </c>
      <c r="AB20" s="164" t="s">
        <v>12</v>
      </c>
      <c r="AC20" s="87"/>
      <c r="AD20" s="155">
        <f t="shared" si="3"/>
        <v>1.8159722222222223</v>
      </c>
      <c r="AE20" s="155">
        <f t="shared" si="7"/>
        <v>1.4780092592592595</v>
      </c>
      <c r="AF20" s="105">
        <v>3</v>
      </c>
    </row>
    <row r="21" spans="1:33" ht="23.5" x14ac:dyDescent="0.55000000000000004">
      <c r="A21" s="145" t="s">
        <v>131</v>
      </c>
      <c r="B21" s="163"/>
      <c r="C21" s="164" t="s">
        <v>11</v>
      </c>
      <c r="D21" s="164" t="s">
        <v>12</v>
      </c>
      <c r="E21" s="179"/>
      <c r="F21" s="163"/>
      <c r="G21" s="164" t="s">
        <v>11</v>
      </c>
      <c r="H21" s="164" t="s">
        <v>12</v>
      </c>
      <c r="I21" s="87"/>
      <c r="J21" s="182"/>
      <c r="K21" s="164" t="s">
        <v>11</v>
      </c>
      <c r="L21" s="164" t="s">
        <v>12</v>
      </c>
      <c r="M21" s="179"/>
      <c r="N21" s="150" t="s">
        <v>109</v>
      </c>
      <c r="O21" s="103">
        <v>0.75</v>
      </c>
      <c r="P21" s="103">
        <v>1.0833333333333333</v>
      </c>
      <c r="Q21" s="1">
        <f t="shared" si="22"/>
        <v>0.33333333333333326</v>
      </c>
      <c r="R21" s="190" t="s">
        <v>117</v>
      </c>
      <c r="S21" s="86">
        <v>0.75902777777777775</v>
      </c>
      <c r="T21" s="86">
        <v>0.96736111111111112</v>
      </c>
      <c r="U21" s="179">
        <f>T21-S21</f>
        <v>0.20833333333333337</v>
      </c>
      <c r="V21" s="173" t="s">
        <v>114</v>
      </c>
      <c r="W21" s="86">
        <v>0.79305555555555551</v>
      </c>
      <c r="X21" s="86">
        <v>1.0013888888888889</v>
      </c>
      <c r="Y21" s="87">
        <f>X21-W21</f>
        <v>0.20833333333333337</v>
      </c>
      <c r="Z21" s="189" t="s">
        <v>109</v>
      </c>
      <c r="AA21" s="86">
        <v>0.58333333333333337</v>
      </c>
      <c r="AB21" s="86">
        <v>0.91666666666666663</v>
      </c>
      <c r="AC21" s="87">
        <f>AB21-AA21</f>
        <v>0.33333333333333326</v>
      </c>
      <c r="AD21" s="155">
        <f t="shared" si="3"/>
        <v>1.0833333333333333</v>
      </c>
      <c r="AE21" s="155">
        <f>AVERAGE(AD19+AD18+AD17)/3</f>
        <v>1.4780092592592595</v>
      </c>
      <c r="AF21" s="154">
        <v>3</v>
      </c>
    </row>
    <row r="22" spans="1:33" ht="23.5" x14ac:dyDescent="0.55000000000000004">
      <c r="A22" s="145" t="s">
        <v>132</v>
      </c>
      <c r="B22" s="163"/>
      <c r="C22" s="164" t="s">
        <v>11</v>
      </c>
      <c r="D22" s="164" t="s">
        <v>12</v>
      </c>
      <c r="E22" s="179"/>
      <c r="F22" s="163"/>
      <c r="G22" s="164" t="s">
        <v>11</v>
      </c>
      <c r="H22" s="164" t="s">
        <v>12</v>
      </c>
      <c r="I22" s="87"/>
      <c r="J22" s="183" t="s">
        <v>118</v>
      </c>
      <c r="K22" s="86">
        <v>0.28333333333333333</v>
      </c>
      <c r="L22" s="86">
        <v>0.49166666666666664</v>
      </c>
      <c r="M22" s="179">
        <f>L22-K22</f>
        <v>0.20833333333333331</v>
      </c>
      <c r="N22" s="172" t="s">
        <v>113</v>
      </c>
      <c r="O22" s="86">
        <v>0.15486111111111112</v>
      </c>
      <c r="P22" s="86">
        <v>0.36319444444444443</v>
      </c>
      <c r="Q22" s="87">
        <f>P22-O22</f>
        <v>0.20833333333333331</v>
      </c>
      <c r="R22" s="184" t="s">
        <v>109</v>
      </c>
      <c r="S22" s="103">
        <v>0.19722222222222222</v>
      </c>
      <c r="T22" s="103">
        <v>0.53055555555555556</v>
      </c>
      <c r="U22" s="180">
        <f t="shared" ref="U22" si="24">T22-S22</f>
        <v>0.33333333333333337</v>
      </c>
      <c r="V22" s="150" t="s">
        <v>109</v>
      </c>
      <c r="W22" s="103">
        <v>0.19722222222222222</v>
      </c>
      <c r="X22" s="103">
        <v>0.53055555555555556</v>
      </c>
      <c r="Y22" s="1">
        <f t="shared" ref="Y22:Y23" si="25">X22-W22</f>
        <v>0.33333333333333337</v>
      </c>
      <c r="Z22" s="184" t="s">
        <v>109</v>
      </c>
      <c r="AA22" s="103">
        <v>0.19722222222222222</v>
      </c>
      <c r="AB22" s="103">
        <v>0.53055555555555556</v>
      </c>
      <c r="AC22" s="1">
        <f t="shared" ref="AC22:AC23" si="26">AB22-AA22</f>
        <v>0.33333333333333337</v>
      </c>
      <c r="AD22" s="155">
        <f t="shared" si="3"/>
        <v>1.416666666666667</v>
      </c>
      <c r="AE22" s="155">
        <f t="shared" ref="AE22:AE29" si="27">AVERAGE(AD21+AD20+AD19)/3</f>
        <v>1.5219907407407407</v>
      </c>
      <c r="AF22" s="105">
        <v>2</v>
      </c>
    </row>
    <row r="23" spans="1:33" ht="23.5" x14ac:dyDescent="0.55000000000000004">
      <c r="A23" s="145" t="s">
        <v>87</v>
      </c>
      <c r="B23" s="150" t="s">
        <v>109</v>
      </c>
      <c r="C23" s="103">
        <v>0.22916666666666666</v>
      </c>
      <c r="D23" s="103">
        <v>0.5625</v>
      </c>
      <c r="E23" s="180">
        <f t="shared" ref="E23" si="28">D23-C23</f>
        <v>0.33333333333333337</v>
      </c>
      <c r="F23" s="150" t="s">
        <v>109</v>
      </c>
      <c r="G23" s="103">
        <v>0.22916666666666666</v>
      </c>
      <c r="H23" s="103">
        <v>0.5625</v>
      </c>
      <c r="I23" s="1">
        <f t="shared" ref="I23:I27" si="29">H23-G23</f>
        <v>0.33333333333333337</v>
      </c>
      <c r="J23" s="182"/>
      <c r="K23" s="164" t="s">
        <v>11</v>
      </c>
      <c r="L23" s="164" t="s">
        <v>12</v>
      </c>
      <c r="M23" s="179"/>
      <c r="N23" s="163"/>
      <c r="O23" s="164" t="s">
        <v>11</v>
      </c>
      <c r="P23" s="164" t="s">
        <v>12</v>
      </c>
      <c r="Q23" s="87"/>
      <c r="R23" s="182"/>
      <c r="S23" s="164" t="s">
        <v>11</v>
      </c>
      <c r="T23" s="164" t="s">
        <v>12</v>
      </c>
      <c r="U23" s="181"/>
      <c r="V23" s="150" t="s">
        <v>109</v>
      </c>
      <c r="W23" s="103">
        <v>0.27986111111111112</v>
      </c>
      <c r="X23" s="103">
        <v>0.61319444444444449</v>
      </c>
      <c r="Y23" s="1">
        <f t="shared" si="25"/>
        <v>0.33333333333333337</v>
      </c>
      <c r="Z23" s="184" t="s">
        <v>109</v>
      </c>
      <c r="AA23" s="103">
        <v>0.27986111111111112</v>
      </c>
      <c r="AB23" s="103">
        <v>0.61319444444444449</v>
      </c>
      <c r="AC23" s="1">
        <f t="shared" si="26"/>
        <v>0.33333333333333337</v>
      </c>
      <c r="AD23" s="155">
        <f t="shared" si="3"/>
        <v>1.3333333333333335</v>
      </c>
      <c r="AE23" s="155">
        <f t="shared" si="27"/>
        <v>1.4386574074074074</v>
      </c>
      <c r="AF23" s="105">
        <v>2</v>
      </c>
    </row>
    <row r="24" spans="1:33" ht="23.5" x14ac:dyDescent="0.55000000000000004">
      <c r="A24" s="136" t="s">
        <v>133</v>
      </c>
      <c r="B24" s="172" t="s">
        <v>112</v>
      </c>
      <c r="C24" s="86">
        <v>0.19722222222222222</v>
      </c>
      <c r="D24" s="86">
        <v>0.6791666666666667</v>
      </c>
      <c r="E24" s="179">
        <f>D24-C24</f>
        <v>0.48194444444444451</v>
      </c>
      <c r="F24" s="176" t="s">
        <v>119</v>
      </c>
      <c r="G24" s="86">
        <v>0.20833333333333334</v>
      </c>
      <c r="H24" s="86">
        <v>0.60069444444444442</v>
      </c>
      <c r="I24" s="87">
        <f>H24-G24</f>
        <v>0.39236111111111105</v>
      </c>
      <c r="J24" s="187"/>
      <c r="K24" s="164" t="s">
        <v>11</v>
      </c>
      <c r="L24" s="164" t="s">
        <v>12</v>
      </c>
      <c r="M24" s="179"/>
      <c r="N24" s="163"/>
      <c r="O24" s="164" t="s">
        <v>11</v>
      </c>
      <c r="P24" s="164" t="s">
        <v>12</v>
      </c>
      <c r="Q24" s="87"/>
      <c r="R24" s="184" t="s">
        <v>109</v>
      </c>
      <c r="S24" s="103">
        <v>0.58333333333333337</v>
      </c>
      <c r="T24" s="103">
        <v>0.91666666666666663</v>
      </c>
      <c r="U24" s="180">
        <f t="shared" ref="U24" si="30">T24-S24</f>
        <v>0.33333333333333326</v>
      </c>
      <c r="V24" s="177" t="s">
        <v>117</v>
      </c>
      <c r="W24" s="86">
        <v>0.75902777777777775</v>
      </c>
      <c r="X24" s="86">
        <v>0.96736111111111112</v>
      </c>
      <c r="Y24" s="87">
        <f>X24-W24</f>
        <v>0.20833333333333337</v>
      </c>
      <c r="Z24" s="191" t="s">
        <v>114</v>
      </c>
      <c r="AA24" s="86">
        <v>0.79305555555555551</v>
      </c>
      <c r="AB24" s="86">
        <v>1.0013888888888889</v>
      </c>
      <c r="AC24" s="87">
        <f>AB24-AA24</f>
        <v>0.20833333333333337</v>
      </c>
      <c r="AD24" s="155">
        <f t="shared" si="3"/>
        <v>1.6243055555555559</v>
      </c>
      <c r="AE24" s="155">
        <f t="shared" si="27"/>
        <v>1.2777777777777779</v>
      </c>
      <c r="AF24" s="105">
        <v>2</v>
      </c>
    </row>
    <row r="25" spans="1:33" ht="23.5" x14ac:dyDescent="0.55000000000000004">
      <c r="A25" s="197" t="s">
        <v>134</v>
      </c>
      <c r="B25" s="150" t="s">
        <v>109</v>
      </c>
      <c r="C25" s="103">
        <v>0.58333333333333337</v>
      </c>
      <c r="D25" s="103">
        <v>0.91666666666666663</v>
      </c>
      <c r="E25" s="180">
        <f t="shared" ref="E25" si="31">D25-C25</f>
        <v>0.33333333333333326</v>
      </c>
      <c r="F25" s="150" t="s">
        <v>109</v>
      </c>
      <c r="G25" s="103">
        <v>0.58333333333333337</v>
      </c>
      <c r="H25" s="103">
        <v>0.91666666666666663</v>
      </c>
      <c r="I25" s="180">
        <f t="shared" ref="I25" si="32">H25-G25</f>
        <v>0.33333333333333326</v>
      </c>
      <c r="J25" s="150" t="s">
        <v>109</v>
      </c>
      <c r="K25" s="103">
        <v>0.58333333333333337</v>
      </c>
      <c r="L25" s="103">
        <v>0.91666666666666663</v>
      </c>
      <c r="M25" s="180">
        <f t="shared" ref="M25" si="33">L25-K25</f>
        <v>0.33333333333333326</v>
      </c>
      <c r="N25" s="163"/>
      <c r="O25" s="164" t="s">
        <v>11</v>
      </c>
      <c r="P25" s="164" t="s">
        <v>12</v>
      </c>
      <c r="Q25" s="87"/>
      <c r="R25" s="182"/>
      <c r="S25" s="164" t="s">
        <v>11</v>
      </c>
      <c r="T25" s="164" t="s">
        <v>12</v>
      </c>
      <c r="U25" s="179"/>
      <c r="V25" s="150" t="s">
        <v>109</v>
      </c>
      <c r="W25" s="103">
        <v>0.91666666666666663</v>
      </c>
      <c r="X25" s="103">
        <v>1.25</v>
      </c>
      <c r="Y25" s="1">
        <f t="shared" ref="Y25" si="34">X25-W25</f>
        <v>0.33333333333333337</v>
      </c>
      <c r="Z25" s="184" t="s">
        <v>109</v>
      </c>
      <c r="AA25" s="103">
        <v>0.91666666666666663</v>
      </c>
      <c r="AB25" s="103">
        <v>1.25</v>
      </c>
      <c r="AC25" s="1">
        <f t="shared" ref="AC25" si="35">AB25-AA25</f>
        <v>0.33333333333333337</v>
      </c>
      <c r="AD25" s="155">
        <f t="shared" si="3"/>
        <v>1.6666666666666665</v>
      </c>
      <c r="AE25" s="155">
        <f t="shared" si="27"/>
        <v>1.4581018518518523</v>
      </c>
      <c r="AF25" s="105">
        <v>2</v>
      </c>
    </row>
    <row r="26" spans="1:33" ht="23.5" x14ac:dyDescent="0.55000000000000004">
      <c r="A26" s="197" t="s">
        <v>135</v>
      </c>
      <c r="B26" s="150" t="s">
        <v>109</v>
      </c>
      <c r="C26" s="103">
        <v>0.91666666666666663</v>
      </c>
      <c r="D26" s="103">
        <v>1.25</v>
      </c>
      <c r="E26" s="180">
        <f t="shared" ref="E26:E27" si="36">D26-C26</f>
        <v>0.33333333333333337</v>
      </c>
      <c r="F26" s="150" t="s">
        <v>109</v>
      </c>
      <c r="G26" s="103">
        <v>0.91666666666666663</v>
      </c>
      <c r="H26" s="103">
        <v>1.25</v>
      </c>
      <c r="I26" s="1">
        <f t="shared" si="29"/>
        <v>0.33333333333333337</v>
      </c>
      <c r="J26" s="184" t="s">
        <v>109</v>
      </c>
      <c r="K26" s="103">
        <v>0.91666666666666663</v>
      </c>
      <c r="L26" s="103">
        <v>1.25</v>
      </c>
      <c r="M26" s="180">
        <f t="shared" ref="M26" si="37">L26-K26</f>
        <v>0.33333333333333337</v>
      </c>
      <c r="N26" s="150" t="s">
        <v>109</v>
      </c>
      <c r="O26" s="103">
        <v>0.91666666666666663</v>
      </c>
      <c r="P26" s="103">
        <v>1.25</v>
      </c>
      <c r="Q26" s="1">
        <f t="shared" ref="Q26:Q27" si="38">P26-O26</f>
        <v>0.33333333333333337</v>
      </c>
      <c r="R26" s="184" t="s">
        <v>109</v>
      </c>
      <c r="S26" s="103">
        <v>0.91666666666666663</v>
      </c>
      <c r="T26" s="103">
        <v>1.25</v>
      </c>
      <c r="U26" s="180">
        <f t="shared" ref="U26:U27" si="39">T26-S26</f>
        <v>0.33333333333333337</v>
      </c>
      <c r="V26" s="163"/>
      <c r="W26" s="164" t="s">
        <v>11</v>
      </c>
      <c r="X26" s="164" t="s">
        <v>12</v>
      </c>
      <c r="Y26" s="87"/>
      <c r="Z26" s="182"/>
      <c r="AA26" s="164" t="s">
        <v>11</v>
      </c>
      <c r="AB26" s="164" t="s">
        <v>12</v>
      </c>
      <c r="AC26" s="87"/>
      <c r="AD26" s="155">
        <f t="shared" si="3"/>
        <v>1.666666666666667</v>
      </c>
      <c r="AE26" s="155">
        <f t="shared" si="27"/>
        <v>1.5414351851851853</v>
      </c>
      <c r="AF26" s="105">
        <v>2</v>
      </c>
    </row>
    <row r="27" spans="1:33" ht="23.5" x14ac:dyDescent="0.55000000000000004">
      <c r="A27" s="145" t="s">
        <v>136</v>
      </c>
      <c r="B27" s="150" t="s">
        <v>109</v>
      </c>
      <c r="C27" s="103">
        <v>0.19722222222222222</v>
      </c>
      <c r="D27" s="103">
        <v>0.53055555555555556</v>
      </c>
      <c r="E27" s="180">
        <f t="shared" si="36"/>
        <v>0.33333333333333337</v>
      </c>
      <c r="F27" s="150" t="s">
        <v>109</v>
      </c>
      <c r="G27" s="103">
        <v>0.19722222222222222</v>
      </c>
      <c r="H27" s="103">
        <v>0.53055555555555556</v>
      </c>
      <c r="I27" s="1">
        <f t="shared" si="29"/>
        <v>0.33333333333333337</v>
      </c>
      <c r="J27" s="188" t="s">
        <v>119</v>
      </c>
      <c r="K27" s="86">
        <v>0.20833333333333334</v>
      </c>
      <c r="L27" s="86">
        <v>0.60069444444444442</v>
      </c>
      <c r="M27" s="179">
        <f>L27-K27</f>
        <v>0.39236111111111105</v>
      </c>
      <c r="N27" s="150" t="s">
        <v>109</v>
      </c>
      <c r="O27" s="103">
        <v>0.27986111111111112</v>
      </c>
      <c r="P27" s="103">
        <v>0.61319444444444449</v>
      </c>
      <c r="Q27" s="1">
        <f t="shared" si="38"/>
        <v>0.33333333333333337</v>
      </c>
      <c r="R27" s="184" t="s">
        <v>109</v>
      </c>
      <c r="S27" s="103">
        <v>0.27986111111111112</v>
      </c>
      <c r="T27" s="103">
        <v>0.61319444444444449</v>
      </c>
      <c r="U27" s="180">
        <f t="shared" si="39"/>
        <v>0.33333333333333337</v>
      </c>
      <c r="V27" s="163"/>
      <c r="W27" s="164" t="s">
        <v>11</v>
      </c>
      <c r="X27" s="164" t="s">
        <v>12</v>
      </c>
      <c r="Y27" s="87"/>
      <c r="Z27" s="182"/>
      <c r="AA27" s="164" t="s">
        <v>11</v>
      </c>
      <c r="AB27" s="164" t="s">
        <v>12</v>
      </c>
      <c r="AC27" s="87"/>
      <c r="AD27" s="155">
        <f t="shared" si="3"/>
        <v>1.7256944444444446</v>
      </c>
      <c r="AE27" s="155">
        <f t="shared" si="27"/>
        <v>1.6525462962962962</v>
      </c>
      <c r="AF27" s="105">
        <v>2</v>
      </c>
    </row>
    <row r="28" spans="1:33" ht="23.5" x14ac:dyDescent="0.55000000000000004">
      <c r="A28" s="145" t="s">
        <v>137</v>
      </c>
      <c r="B28" s="163"/>
      <c r="C28" s="164" t="s">
        <v>11</v>
      </c>
      <c r="D28" s="164" t="s">
        <v>12</v>
      </c>
      <c r="E28" s="179"/>
      <c r="F28" s="163"/>
      <c r="G28" s="164" t="s">
        <v>11</v>
      </c>
      <c r="H28" s="164" t="s">
        <v>12</v>
      </c>
      <c r="I28" s="87"/>
      <c r="J28" s="182"/>
      <c r="K28" s="164" t="s">
        <v>11</v>
      </c>
      <c r="L28" s="164" t="s">
        <v>12</v>
      </c>
      <c r="M28" s="179"/>
      <c r="N28" s="176" t="s">
        <v>119</v>
      </c>
      <c r="O28" s="86">
        <v>0.20833333333333334</v>
      </c>
      <c r="P28" s="86">
        <v>0.60069444444444442</v>
      </c>
      <c r="Q28" s="87">
        <f>P28-O28</f>
        <v>0.39236111111111105</v>
      </c>
      <c r="R28" s="183" t="s">
        <v>112</v>
      </c>
      <c r="S28" s="86">
        <v>0.19722222222222222</v>
      </c>
      <c r="T28" s="86">
        <v>0.6791666666666667</v>
      </c>
      <c r="U28" s="179">
        <f>T28-S28</f>
        <v>0.48194444444444451</v>
      </c>
      <c r="V28" s="172" t="s">
        <v>118</v>
      </c>
      <c r="W28" s="86">
        <v>0.28333333333333333</v>
      </c>
      <c r="X28" s="86">
        <v>0.49166666666666664</v>
      </c>
      <c r="Y28" s="87">
        <f>X28-W28</f>
        <v>0.20833333333333331</v>
      </c>
      <c r="Z28" s="183" t="s">
        <v>113</v>
      </c>
      <c r="AA28" s="86">
        <v>0.15486111111111112</v>
      </c>
      <c r="AB28" s="86">
        <v>0.36319444444444443</v>
      </c>
      <c r="AC28" s="87">
        <f>AB28-AA28</f>
        <v>0.20833333333333331</v>
      </c>
      <c r="AD28" s="155">
        <f t="shared" si="3"/>
        <v>1.2909722222222222</v>
      </c>
      <c r="AE28" s="155">
        <f t="shared" si="27"/>
        <v>1.6863425925925928</v>
      </c>
      <c r="AF28" s="105">
        <v>3</v>
      </c>
    </row>
    <row r="29" spans="1:33" ht="23.5" x14ac:dyDescent="0.55000000000000004">
      <c r="A29" s="136" t="s">
        <v>138</v>
      </c>
      <c r="B29" s="176" t="s">
        <v>119</v>
      </c>
      <c r="C29" s="86">
        <v>0.20833333333333334</v>
      </c>
      <c r="D29" s="86">
        <v>0.60069444444444442</v>
      </c>
      <c r="E29" s="179">
        <f>D29-C29</f>
        <v>0.39236111111111105</v>
      </c>
      <c r="F29" s="174" t="s">
        <v>72</v>
      </c>
      <c r="G29" s="86">
        <v>0.27083333333333331</v>
      </c>
      <c r="H29" s="86">
        <v>0.75347222222222221</v>
      </c>
      <c r="I29" s="87">
        <f>H29-G29</f>
        <v>0.4826388888888889</v>
      </c>
      <c r="J29" s="189"/>
      <c r="K29" s="164" t="s">
        <v>11</v>
      </c>
      <c r="L29" s="164" t="s">
        <v>12</v>
      </c>
      <c r="M29" s="179"/>
      <c r="N29" s="163"/>
      <c r="O29" s="164" t="s">
        <v>11</v>
      </c>
      <c r="P29" s="164" t="s">
        <v>12</v>
      </c>
      <c r="Q29" s="87"/>
      <c r="R29" s="182"/>
      <c r="S29" s="164" t="s">
        <v>11</v>
      </c>
      <c r="T29" s="164" t="s">
        <v>12</v>
      </c>
      <c r="U29" s="179"/>
      <c r="V29" s="168" t="s">
        <v>121</v>
      </c>
      <c r="W29" s="86">
        <v>0.49375000000000002</v>
      </c>
      <c r="X29" s="86">
        <v>0.92500000000000004</v>
      </c>
      <c r="Y29" s="87">
        <f>X29-W29</f>
        <v>0.43125000000000002</v>
      </c>
      <c r="Z29" s="189" t="s">
        <v>121</v>
      </c>
      <c r="AA29" s="86">
        <v>0.49375000000000002</v>
      </c>
      <c r="AB29" s="86">
        <v>0.92500000000000004</v>
      </c>
      <c r="AC29" s="87">
        <f>AB29-AA29</f>
        <v>0.43125000000000002</v>
      </c>
      <c r="AD29" s="155">
        <f t="shared" si="3"/>
        <v>1.7374999999999998</v>
      </c>
      <c r="AE29" s="155">
        <f t="shared" si="27"/>
        <v>1.5611111111111111</v>
      </c>
      <c r="AF29" s="105">
        <v>2</v>
      </c>
    </row>
    <row r="30" spans="1:33" ht="23.5" x14ac:dyDescent="0.55000000000000004">
      <c r="A30" s="145" t="s">
        <v>139</v>
      </c>
      <c r="B30" s="175" t="s">
        <v>115</v>
      </c>
      <c r="C30" s="86">
        <v>0.58333333333333337</v>
      </c>
      <c r="D30" s="86">
        <v>0.91666666666666663</v>
      </c>
      <c r="E30" s="179">
        <f t="shared" ref="E30" si="40">D30-C30</f>
        <v>0.33333333333333326</v>
      </c>
      <c r="F30" s="175" t="s">
        <v>115</v>
      </c>
      <c r="G30" s="86">
        <v>0.58333333333333337</v>
      </c>
      <c r="H30" s="86">
        <v>0.91666666666666663</v>
      </c>
      <c r="I30" s="87">
        <f t="shared" ref="I30" si="41">H30-G30</f>
        <v>0.33333333333333326</v>
      </c>
      <c r="J30" s="186" t="s">
        <v>115</v>
      </c>
      <c r="K30" s="86">
        <v>0.58333333333333337</v>
      </c>
      <c r="L30" s="86">
        <v>0.91666666666666663</v>
      </c>
      <c r="M30" s="179">
        <f t="shared" ref="M30" si="42">L30-K30</f>
        <v>0.33333333333333326</v>
      </c>
      <c r="N30" s="175" t="s">
        <v>115</v>
      </c>
      <c r="O30" s="86">
        <v>0.58333333333333337</v>
      </c>
      <c r="P30" s="86">
        <v>0.91666666666666663</v>
      </c>
      <c r="Q30" s="87">
        <f t="shared" ref="Q30" si="43">P30-O30</f>
        <v>0.33333333333333326</v>
      </c>
      <c r="R30" s="186" t="s">
        <v>115</v>
      </c>
      <c r="S30" s="86">
        <v>0.58333333333333337</v>
      </c>
      <c r="T30" s="86">
        <v>0.91666666666666663</v>
      </c>
      <c r="U30" s="179">
        <f t="shared" ref="U30:U31" si="44">T30-S30</f>
        <v>0.33333333333333326</v>
      </c>
      <c r="V30" s="150"/>
      <c r="W30" s="164" t="s">
        <v>11</v>
      </c>
      <c r="X30" s="164" t="s">
        <v>12</v>
      </c>
      <c r="Y30" s="87"/>
      <c r="Z30" s="182"/>
      <c r="AA30" s="164" t="s">
        <v>11</v>
      </c>
      <c r="AB30" s="164" t="s">
        <v>12</v>
      </c>
      <c r="AC30" s="1"/>
      <c r="AD30" s="155">
        <f>AVERAGE(AD7:AD29)</f>
        <v>1.513586956521739</v>
      </c>
      <c r="AE30" s="155"/>
      <c r="AF30" s="156">
        <f>AVERAGE(AF7:AF29)</f>
        <v>2.347826086956522</v>
      </c>
    </row>
    <row r="31" spans="1:33" ht="22" customHeight="1" x14ac:dyDescent="0.55000000000000004">
      <c r="A31" s="145" t="s">
        <v>140</v>
      </c>
      <c r="B31" s="150"/>
      <c r="C31" s="164" t="s">
        <v>11</v>
      </c>
      <c r="D31" s="164" t="s">
        <v>12</v>
      </c>
      <c r="E31" s="179"/>
      <c r="F31" s="163"/>
      <c r="G31" s="164" t="s">
        <v>11</v>
      </c>
      <c r="H31" s="164" t="s">
        <v>12</v>
      </c>
      <c r="I31" s="1"/>
      <c r="J31" s="190" t="s">
        <v>117</v>
      </c>
      <c r="K31" s="86">
        <v>0.75902777777777775</v>
      </c>
      <c r="L31" s="86">
        <v>0.96736111111111112</v>
      </c>
      <c r="M31" s="179">
        <f>L31-K31</f>
        <v>0.20833333333333337</v>
      </c>
      <c r="N31" s="173" t="s">
        <v>114</v>
      </c>
      <c r="O31" s="86">
        <v>0.79305555555555551</v>
      </c>
      <c r="P31" s="86">
        <v>1.0013888888888889</v>
      </c>
      <c r="Q31" s="87">
        <f>P31-O31</f>
        <v>0.20833333333333337</v>
      </c>
      <c r="R31" s="184" t="s">
        <v>109</v>
      </c>
      <c r="S31" s="103">
        <v>0.75</v>
      </c>
      <c r="T31" s="103">
        <v>1.0833333333333333</v>
      </c>
      <c r="U31" s="180">
        <f t="shared" si="44"/>
        <v>0.33333333333333326</v>
      </c>
      <c r="V31" s="150" t="s">
        <v>109</v>
      </c>
      <c r="W31" s="103">
        <v>0.75</v>
      </c>
      <c r="X31" s="103">
        <v>1.0833333333333333</v>
      </c>
      <c r="Y31" s="1">
        <f t="shared" ref="Y31" si="45">X31-W31</f>
        <v>0.33333333333333326</v>
      </c>
      <c r="Z31" s="184" t="s">
        <v>109</v>
      </c>
      <c r="AA31" s="103">
        <v>0.75</v>
      </c>
      <c r="AB31" s="103">
        <v>1.0833333333333333</v>
      </c>
      <c r="AC31" s="1">
        <f t="shared" ref="AC31" si="46">AB31-AA31</f>
        <v>0.33333333333333326</v>
      </c>
      <c r="AD31" s="155"/>
      <c r="AE31" s="155"/>
      <c r="AF31" s="105"/>
    </row>
    <row r="32" spans="1:33" ht="23.5" x14ac:dyDescent="0.55000000000000004">
      <c r="A32" s="145" t="s">
        <v>80</v>
      </c>
      <c r="B32" s="150" t="s">
        <v>109</v>
      </c>
      <c r="C32" s="103">
        <v>0.75</v>
      </c>
      <c r="D32" s="103">
        <v>1.0833333333333333</v>
      </c>
      <c r="E32" s="180">
        <f t="shared" ref="E32:E33" si="47">D32-C32</f>
        <v>0.33333333333333326</v>
      </c>
      <c r="F32" s="177" t="s">
        <v>117</v>
      </c>
      <c r="G32" s="86">
        <v>0.75902777777777775</v>
      </c>
      <c r="H32" s="86">
        <v>0.96736111111111112</v>
      </c>
      <c r="I32" s="87">
        <f>H32-G32</f>
        <v>0.20833333333333337</v>
      </c>
      <c r="J32" s="191" t="s">
        <v>114</v>
      </c>
      <c r="K32" s="86">
        <v>0.79305555555555551</v>
      </c>
      <c r="L32" s="86">
        <v>1.0013888888888889</v>
      </c>
      <c r="M32" s="179">
        <f>L32-K32</f>
        <v>0.20833333333333337</v>
      </c>
      <c r="N32" s="165"/>
      <c r="O32" s="164" t="s">
        <v>11</v>
      </c>
      <c r="P32" s="164" t="s">
        <v>12</v>
      </c>
      <c r="Q32" s="87"/>
      <c r="R32" s="182"/>
      <c r="S32" s="164" t="s">
        <v>11</v>
      </c>
      <c r="T32" s="164" t="s">
        <v>12</v>
      </c>
      <c r="U32" s="179"/>
      <c r="V32" s="174" t="s">
        <v>73</v>
      </c>
      <c r="W32" s="86">
        <v>0.25</v>
      </c>
      <c r="X32" s="86">
        <v>0.58333333333333337</v>
      </c>
      <c r="Y32" s="87">
        <f>X32-W32</f>
        <v>0.33333333333333337</v>
      </c>
      <c r="Z32" s="185" t="s">
        <v>73</v>
      </c>
      <c r="AA32" s="86">
        <v>0.25</v>
      </c>
      <c r="AB32" s="86">
        <v>0.58333333333333337</v>
      </c>
      <c r="AC32" s="87">
        <f>AB32-AA32</f>
        <v>0.33333333333333337</v>
      </c>
      <c r="AD32" s="155"/>
      <c r="AE32" s="155"/>
      <c r="AF32" s="105"/>
    </row>
    <row r="33" spans="1:34" ht="23.5" x14ac:dyDescent="0.55000000000000004">
      <c r="A33" s="136" t="s">
        <v>141</v>
      </c>
      <c r="B33" s="150" t="s">
        <v>109</v>
      </c>
      <c r="C33" s="103">
        <v>0.27986111111111112</v>
      </c>
      <c r="D33" s="103">
        <v>0.61319444444444449</v>
      </c>
      <c r="E33" s="180">
        <f t="shared" si="47"/>
        <v>0.33333333333333337</v>
      </c>
      <c r="F33" s="150" t="s">
        <v>109</v>
      </c>
      <c r="G33" s="103">
        <v>0.27986111111111112</v>
      </c>
      <c r="H33" s="103">
        <v>0.61319444444444449</v>
      </c>
      <c r="I33" s="1">
        <f t="shared" ref="I33" si="48">H33-G33</f>
        <v>0.33333333333333337</v>
      </c>
      <c r="J33" s="182"/>
      <c r="K33" s="164" t="s">
        <v>11</v>
      </c>
      <c r="L33" s="164" t="s">
        <v>12</v>
      </c>
      <c r="M33" s="179"/>
      <c r="N33" s="163"/>
      <c r="O33" s="164" t="s">
        <v>11</v>
      </c>
      <c r="P33" s="164" t="s">
        <v>12</v>
      </c>
      <c r="Q33" s="87"/>
      <c r="R33" s="188" t="s">
        <v>120</v>
      </c>
      <c r="S33" s="86">
        <v>0.60069444444444442</v>
      </c>
      <c r="T33" s="86">
        <v>0.99305555555555558</v>
      </c>
      <c r="U33" s="179">
        <f>T33-S33</f>
        <v>0.39236111111111116</v>
      </c>
      <c r="V33" s="150" t="s">
        <v>109</v>
      </c>
      <c r="W33" s="103">
        <v>0.49375000000000002</v>
      </c>
      <c r="X33" s="103">
        <v>0.82708333333333328</v>
      </c>
      <c r="Y33" s="1">
        <f t="shared" ref="Y33" si="49">X33-W33</f>
        <v>0.33333333333333326</v>
      </c>
      <c r="Z33" s="184" t="s">
        <v>109</v>
      </c>
      <c r="AA33" s="103">
        <v>0.49375000000000002</v>
      </c>
      <c r="AB33" s="103">
        <v>0.82708333333333328</v>
      </c>
      <c r="AC33" s="1">
        <f t="shared" ref="AC33" si="50">AB33-AA33</f>
        <v>0.33333333333333326</v>
      </c>
      <c r="AD33" s="155"/>
      <c r="AE33" s="155"/>
      <c r="AF33" s="105"/>
    </row>
    <row r="34" spans="1:34" ht="24" thickBot="1" x14ac:dyDescent="0.6">
      <c r="A34" s="145" t="s">
        <v>142</v>
      </c>
      <c r="B34" s="178" t="s">
        <v>120</v>
      </c>
      <c r="C34" s="169">
        <v>0.60069444444444442</v>
      </c>
      <c r="D34" s="169">
        <v>0.99305555555555558</v>
      </c>
      <c r="E34" s="142">
        <f>D34-C34</f>
        <v>0.39236111111111116</v>
      </c>
      <c r="F34" s="178" t="s">
        <v>120</v>
      </c>
      <c r="G34" s="169">
        <v>0.60069444444444442</v>
      </c>
      <c r="H34" s="169">
        <v>0.99305555555555558</v>
      </c>
      <c r="I34" s="141">
        <f>H34-G34</f>
        <v>0.39236111111111116</v>
      </c>
      <c r="J34" s="192" t="s">
        <v>120</v>
      </c>
      <c r="K34" s="169">
        <v>0.60069444444444442</v>
      </c>
      <c r="L34" s="169">
        <v>0.99305555555555558</v>
      </c>
      <c r="M34" s="142">
        <f>L34-K34</f>
        <v>0.39236111111111116</v>
      </c>
      <c r="N34" s="178" t="s">
        <v>120</v>
      </c>
      <c r="O34" s="169">
        <v>0.60069444444444442</v>
      </c>
      <c r="P34" s="169">
        <v>0.99305555555555558</v>
      </c>
      <c r="Q34" s="141">
        <f>P34-O34</f>
        <v>0.39236111111111116</v>
      </c>
      <c r="R34" s="193"/>
      <c r="S34" s="170" t="s">
        <v>11</v>
      </c>
      <c r="T34" s="170" t="s">
        <v>12</v>
      </c>
      <c r="U34" s="142"/>
      <c r="V34" s="171"/>
      <c r="W34" s="170" t="s">
        <v>11</v>
      </c>
      <c r="X34" s="170" t="s">
        <v>12</v>
      </c>
      <c r="Y34" s="141"/>
      <c r="Z34" s="194"/>
      <c r="AA34" s="170" t="s">
        <v>11</v>
      </c>
      <c r="AB34" s="170" t="s">
        <v>12</v>
      </c>
      <c r="AC34" s="2"/>
      <c r="AD34" s="155">
        <f>E34+I34+M34+Q34+U34+Y34+AC34</f>
        <v>1.5694444444444446</v>
      </c>
      <c r="AE34" s="155"/>
      <c r="AF34" s="105"/>
    </row>
    <row r="35" spans="1:34" ht="23.5" x14ac:dyDescent="0.55000000000000004">
      <c r="A35" s="4"/>
      <c r="B35" s="129"/>
      <c r="C35" s="130"/>
      <c r="D35" s="139"/>
      <c r="E35" s="130"/>
      <c r="F35" s="129"/>
      <c r="G35" s="130"/>
      <c r="H35" s="139"/>
      <c r="I35" s="130"/>
      <c r="J35" s="129"/>
      <c r="K35" s="130"/>
      <c r="L35" s="139"/>
      <c r="M35" s="130"/>
      <c r="N35" s="129"/>
      <c r="O35" s="130"/>
      <c r="P35" s="139"/>
      <c r="Q35" s="130"/>
      <c r="R35" s="129"/>
      <c r="S35" s="130"/>
      <c r="T35" s="139"/>
      <c r="U35" s="130"/>
      <c r="V35" s="129"/>
      <c r="W35" s="132"/>
      <c r="X35" s="139"/>
      <c r="Y35" s="131"/>
      <c r="Z35" s="129"/>
      <c r="AA35" s="132"/>
      <c r="AB35" s="139"/>
      <c r="AC35" s="131"/>
      <c r="AD35" s="137"/>
      <c r="AE35" s="137"/>
      <c r="AF35" s="137"/>
      <c r="AG35" s="137"/>
      <c r="AH35" s="137"/>
    </row>
    <row r="36" spans="1:34" ht="24" thickBot="1" x14ac:dyDescent="0.4">
      <c r="A36" s="4"/>
      <c r="AD36" s="137"/>
      <c r="AE36" s="137"/>
      <c r="AF36" s="137"/>
      <c r="AG36" s="137"/>
      <c r="AH36" s="137"/>
    </row>
    <row r="37" spans="1:34" ht="23.5" x14ac:dyDescent="0.55000000000000004">
      <c r="A37" s="4"/>
      <c r="B37" s="161" t="s">
        <v>0</v>
      </c>
      <c r="C37" s="159"/>
      <c r="D37" s="159"/>
      <c r="E37" s="162"/>
      <c r="F37" s="161" t="s">
        <v>1</v>
      </c>
      <c r="G37" s="159"/>
      <c r="H37" s="159"/>
      <c r="I37" s="160"/>
      <c r="J37" s="158" t="s">
        <v>2</v>
      </c>
      <c r="K37" s="159"/>
      <c r="L37" s="159"/>
      <c r="M37" s="162"/>
      <c r="N37" s="161" t="s">
        <v>3</v>
      </c>
      <c r="O37" s="159"/>
      <c r="P37" s="159"/>
      <c r="Q37" s="160"/>
      <c r="R37" s="158" t="s">
        <v>4</v>
      </c>
      <c r="S37" s="159"/>
      <c r="T37" s="159"/>
      <c r="U37" s="160"/>
      <c r="V37" s="161" t="s">
        <v>5</v>
      </c>
      <c r="W37" s="159"/>
      <c r="X37" s="159"/>
      <c r="Y37" s="160"/>
      <c r="Z37" s="158" t="s">
        <v>6</v>
      </c>
      <c r="AA37" s="159"/>
      <c r="AB37" s="159"/>
      <c r="AC37" s="160"/>
      <c r="AD37" s="137"/>
      <c r="AE37" s="137"/>
      <c r="AF37" s="137"/>
      <c r="AG37" s="137"/>
      <c r="AH37" s="137"/>
    </row>
    <row r="38" spans="1:34" ht="23.5" x14ac:dyDescent="0.55000000000000004">
      <c r="A38" s="66"/>
      <c r="B38" s="88" t="s">
        <v>8</v>
      </c>
      <c r="C38" s="89" t="s">
        <v>9</v>
      </c>
      <c r="D38" s="89" t="s">
        <v>10</v>
      </c>
      <c r="E38" s="90" t="s">
        <v>7</v>
      </c>
      <c r="F38" s="88" t="s">
        <v>8</v>
      </c>
      <c r="G38" s="89" t="s">
        <v>9</v>
      </c>
      <c r="H38" s="89" t="s">
        <v>10</v>
      </c>
      <c r="I38" s="91" t="s">
        <v>7</v>
      </c>
      <c r="J38" s="92" t="s">
        <v>8</v>
      </c>
      <c r="K38" s="89" t="s">
        <v>9</v>
      </c>
      <c r="L38" s="89" t="s">
        <v>10</v>
      </c>
      <c r="M38" s="90" t="s">
        <v>7</v>
      </c>
      <c r="N38" s="88" t="s">
        <v>8</v>
      </c>
      <c r="O38" s="89" t="s">
        <v>9</v>
      </c>
      <c r="P38" s="89" t="s">
        <v>10</v>
      </c>
      <c r="Q38" s="91" t="s">
        <v>7</v>
      </c>
      <c r="R38" s="92" t="s">
        <v>8</v>
      </c>
      <c r="S38" s="89" t="s">
        <v>9</v>
      </c>
      <c r="T38" s="89" t="s">
        <v>10</v>
      </c>
      <c r="U38" s="91" t="s">
        <v>7</v>
      </c>
      <c r="V38" s="88" t="s">
        <v>8</v>
      </c>
      <c r="W38" s="89" t="s">
        <v>9</v>
      </c>
      <c r="X38" s="89" t="s">
        <v>10</v>
      </c>
      <c r="Y38" s="91" t="s">
        <v>7</v>
      </c>
      <c r="Z38" s="92" t="s">
        <v>8</v>
      </c>
      <c r="AA38" s="89" t="s">
        <v>9</v>
      </c>
      <c r="AB38" s="89" t="s">
        <v>10</v>
      </c>
      <c r="AC38" s="91" t="s">
        <v>7</v>
      </c>
      <c r="AD38" s="137"/>
      <c r="AE38" s="137"/>
      <c r="AF38" s="137"/>
      <c r="AG38" s="137"/>
      <c r="AH38" s="137"/>
    </row>
    <row r="39" spans="1:34" ht="24" thickBot="1" x14ac:dyDescent="0.6">
      <c r="A39" s="133" t="s">
        <v>58</v>
      </c>
      <c r="B39" s="140" t="s">
        <v>73</v>
      </c>
      <c r="C39" s="138">
        <v>0.25</v>
      </c>
      <c r="D39" s="138">
        <v>0.58333333333333337</v>
      </c>
      <c r="E39" s="142">
        <f>D39-C39</f>
        <v>0.33333333333333337</v>
      </c>
      <c r="F39" s="140" t="s">
        <v>73</v>
      </c>
      <c r="G39" s="138">
        <v>0.25</v>
      </c>
      <c r="H39" s="138">
        <v>0.58333333333333337</v>
      </c>
      <c r="I39" s="142">
        <f>H39-G39</f>
        <v>0.33333333333333337</v>
      </c>
      <c r="J39" s="140" t="s">
        <v>73</v>
      </c>
      <c r="K39" s="138">
        <v>0.25</v>
      </c>
      <c r="L39" s="138">
        <v>0.58333333333333337</v>
      </c>
      <c r="M39" s="142">
        <f>L39-K39</f>
        <v>0.33333333333333337</v>
      </c>
      <c r="N39" s="140" t="s">
        <v>73</v>
      </c>
      <c r="O39" s="138">
        <v>0.25</v>
      </c>
      <c r="P39" s="138">
        <v>0.58333333333333337</v>
      </c>
      <c r="Q39" s="142">
        <f>P39-O39</f>
        <v>0.33333333333333337</v>
      </c>
      <c r="R39" s="140" t="s">
        <v>73</v>
      </c>
      <c r="S39" s="138">
        <v>0.25</v>
      </c>
      <c r="T39" s="138">
        <v>0.58333333333333337</v>
      </c>
      <c r="U39" s="141">
        <f>T39-S39</f>
        <v>0.33333333333333337</v>
      </c>
      <c r="V39" s="81"/>
      <c r="W39" s="5" t="s">
        <v>11</v>
      </c>
      <c r="X39" s="5" t="s">
        <v>12</v>
      </c>
      <c r="Y39" s="2"/>
      <c r="Z39" s="134"/>
      <c r="AA39" s="5" t="s">
        <v>11</v>
      </c>
      <c r="AB39" s="5" t="s">
        <v>12</v>
      </c>
      <c r="AC39" s="2"/>
      <c r="AD39" s="104"/>
      <c r="AE39" s="64"/>
      <c r="AF39" s="105"/>
    </row>
    <row r="40" spans="1:34" ht="23.5" x14ac:dyDescent="0.55000000000000004">
      <c r="B40" s="151"/>
      <c r="C40" s="131"/>
      <c r="D40" s="131"/>
      <c r="E40" s="131"/>
      <c r="F40" s="131"/>
      <c r="G40" s="132"/>
      <c r="H40" s="132"/>
      <c r="I40" s="131"/>
      <c r="J40" s="131"/>
      <c r="K40" s="132"/>
      <c r="L40" s="132"/>
      <c r="M40" s="131"/>
      <c r="N40" s="151"/>
      <c r="O40" s="131"/>
      <c r="P40" s="131"/>
      <c r="Q40" s="131"/>
      <c r="R40" s="152"/>
      <c r="S40" s="131"/>
      <c r="T40" s="131"/>
      <c r="U40" s="131"/>
      <c r="V40" s="152"/>
      <c r="W40" s="131"/>
      <c r="X40" s="131"/>
      <c r="Y40" s="131"/>
      <c r="Z40" s="152"/>
      <c r="AA40" s="131"/>
      <c r="AB40" s="131"/>
      <c r="AC40" s="131"/>
      <c r="AD40" s="104"/>
      <c r="AE40" s="64"/>
      <c r="AF40" s="105"/>
    </row>
    <row r="41" spans="1:34" ht="23.5" x14ac:dyDescent="0.55000000000000004">
      <c r="B41" s="151"/>
      <c r="C41" s="131"/>
      <c r="D41" s="131"/>
      <c r="E41" s="131"/>
      <c r="F41" s="131"/>
      <c r="G41" s="132"/>
      <c r="H41" s="132"/>
      <c r="I41" s="131"/>
      <c r="J41" s="131"/>
      <c r="K41" s="132"/>
      <c r="L41" s="132"/>
      <c r="M41" s="131"/>
      <c r="N41" s="151"/>
      <c r="O41" s="131"/>
      <c r="P41" s="131"/>
      <c r="Q41" s="131"/>
      <c r="R41" s="152"/>
      <c r="S41" s="131"/>
      <c r="T41" s="131"/>
      <c r="U41" s="131"/>
      <c r="V41" s="152"/>
      <c r="W41" s="131"/>
      <c r="X41" s="131"/>
      <c r="Y41" s="131"/>
      <c r="Z41" s="152"/>
      <c r="AA41" s="131"/>
      <c r="AB41" s="131"/>
      <c r="AC41" s="131"/>
      <c r="AD41" s="104"/>
      <c r="AE41" s="64"/>
      <c r="AF41" s="105"/>
    </row>
    <row r="42" spans="1:34" ht="18.5" x14ac:dyDescent="0.45">
      <c r="B42" s="200" t="s">
        <v>31</v>
      </c>
      <c r="C42" s="200"/>
      <c r="D42" s="200"/>
      <c r="E42" s="200"/>
      <c r="F42" s="200"/>
      <c r="G42" s="200"/>
      <c r="H42" s="200"/>
      <c r="I42" s="200"/>
      <c r="J42" s="200"/>
      <c r="K42" s="200"/>
      <c r="L42" s="200"/>
      <c r="M42" s="200"/>
      <c r="N42" s="200"/>
      <c r="O42" s="200"/>
      <c r="P42" s="200"/>
      <c r="Q42" s="200"/>
      <c r="R42" s="200"/>
      <c r="S42" s="200"/>
      <c r="T42" s="200"/>
      <c r="U42" s="200"/>
      <c r="V42" s="200"/>
      <c r="W42" s="200"/>
      <c r="X42" s="200"/>
      <c r="Y42" s="200"/>
      <c r="Z42" s="200"/>
      <c r="AA42" s="200"/>
      <c r="AB42" s="200"/>
      <c r="AC42" s="200"/>
      <c r="AD42" s="104"/>
      <c r="AE42" s="64"/>
      <c r="AF42" s="105"/>
    </row>
    <row r="43" spans="1:34" ht="18.5" x14ac:dyDescent="0.45">
      <c r="B43" s="200"/>
      <c r="C43" s="200"/>
      <c r="D43" s="200"/>
      <c r="E43" s="200"/>
      <c r="F43" s="200"/>
      <c r="G43" s="200"/>
      <c r="H43" s="200"/>
      <c r="I43" s="200"/>
      <c r="J43" s="200"/>
      <c r="K43" s="200"/>
      <c r="L43" s="200"/>
      <c r="M43" s="200"/>
      <c r="N43" s="200"/>
      <c r="O43" s="200"/>
      <c r="P43" s="200"/>
      <c r="Q43" s="200"/>
      <c r="R43" s="200"/>
      <c r="S43" s="200"/>
      <c r="T43" s="200"/>
      <c r="U43" s="200"/>
      <c r="V43" s="200"/>
      <c r="W43" s="200"/>
      <c r="X43" s="200"/>
      <c r="Y43" s="200"/>
      <c r="Z43" s="200"/>
      <c r="AA43" s="200"/>
      <c r="AB43" s="200"/>
      <c r="AC43" s="200"/>
      <c r="AD43" s="104"/>
      <c r="AE43" s="64"/>
      <c r="AF43" s="105"/>
    </row>
    <row r="44" spans="1:34" ht="18.5" x14ac:dyDescent="0.45">
      <c r="B44" s="198" t="s">
        <v>32</v>
      </c>
      <c r="C44" s="199"/>
      <c r="D44" s="199"/>
      <c r="E44" s="199"/>
      <c r="F44" s="199"/>
      <c r="G44" s="199"/>
      <c r="H44" s="199"/>
      <c r="I44" s="199"/>
      <c r="J44" s="199"/>
      <c r="K44" s="199"/>
      <c r="L44" s="199"/>
      <c r="M44" s="199"/>
      <c r="N44" s="199"/>
      <c r="O44" s="199"/>
      <c r="P44" s="199"/>
      <c r="Q44" s="199"/>
      <c r="R44" s="199"/>
      <c r="S44" s="199"/>
      <c r="T44" s="199"/>
      <c r="U44" s="199"/>
      <c r="V44" s="199"/>
      <c r="W44" s="199"/>
      <c r="X44" s="199"/>
      <c r="Y44" s="199"/>
      <c r="Z44" s="199"/>
      <c r="AA44" s="199"/>
      <c r="AB44" s="199"/>
      <c r="AD44" s="104"/>
      <c r="AE44" s="64"/>
      <c r="AF44" s="105"/>
    </row>
    <row r="45" spans="1:34" x14ac:dyDescent="0.35">
      <c r="B45" s="199"/>
      <c r="C45" s="199"/>
      <c r="D45" s="199"/>
      <c r="E45" s="199"/>
      <c r="F45" s="199"/>
      <c r="G45" s="199"/>
      <c r="H45" s="199"/>
      <c r="I45" s="199"/>
      <c r="J45" s="199"/>
      <c r="K45" s="199"/>
      <c r="L45" s="199"/>
      <c r="M45" s="199"/>
      <c r="N45" s="199"/>
      <c r="O45" s="199"/>
      <c r="P45" s="199"/>
      <c r="Q45" s="199"/>
      <c r="R45" s="199"/>
      <c r="S45" s="199"/>
      <c r="T45" s="199"/>
      <c r="U45" s="199"/>
      <c r="V45" s="199"/>
      <c r="W45" s="199"/>
      <c r="X45" s="199"/>
      <c r="Y45" s="199"/>
      <c r="Z45" s="199"/>
      <c r="AA45" s="199"/>
      <c r="AB45" s="199"/>
    </row>
    <row r="46" spans="1:34" x14ac:dyDescent="0.35">
      <c r="B46" s="199"/>
      <c r="C46" s="199"/>
      <c r="D46" s="199"/>
      <c r="E46" s="199"/>
      <c r="F46" s="199"/>
      <c r="G46" s="199"/>
      <c r="H46" s="199"/>
      <c r="I46" s="199"/>
      <c r="J46" s="199"/>
      <c r="K46" s="199"/>
      <c r="L46" s="199"/>
      <c r="M46" s="199"/>
      <c r="N46" s="199"/>
      <c r="O46" s="199"/>
      <c r="P46" s="199"/>
      <c r="Q46" s="199"/>
      <c r="R46" s="199"/>
      <c r="S46" s="199"/>
      <c r="T46" s="199"/>
      <c r="U46" s="199"/>
      <c r="V46" s="199"/>
      <c r="W46" s="199"/>
      <c r="X46" s="199"/>
      <c r="Y46" s="199"/>
      <c r="Z46" s="199"/>
      <c r="AA46" s="199"/>
      <c r="AB46" s="199"/>
    </row>
    <row r="47" spans="1:34" x14ac:dyDescent="0.35">
      <c r="A47" s="9"/>
      <c r="B47" s="199"/>
      <c r="C47" s="199"/>
      <c r="D47" s="199"/>
      <c r="E47" s="199"/>
      <c r="F47" s="199"/>
      <c r="G47" s="199"/>
      <c r="H47" s="199"/>
      <c r="I47" s="199"/>
      <c r="J47" s="199"/>
      <c r="K47" s="199"/>
      <c r="L47" s="199"/>
      <c r="M47" s="199"/>
      <c r="N47" s="199"/>
      <c r="O47" s="199"/>
      <c r="P47" s="199"/>
      <c r="Q47" s="199"/>
      <c r="R47" s="199"/>
      <c r="S47" s="199"/>
      <c r="T47" s="199"/>
      <c r="U47" s="199"/>
      <c r="V47" s="199"/>
      <c r="W47" s="199"/>
      <c r="X47" s="199"/>
      <c r="Y47" s="199"/>
      <c r="Z47" s="199"/>
      <c r="AA47" s="199"/>
      <c r="AB47" s="199"/>
    </row>
    <row r="52" spans="2:31" ht="23.5" x14ac:dyDescent="0.55000000000000004">
      <c r="B52" s="143"/>
      <c r="C52" s="144"/>
      <c r="D52" s="144"/>
      <c r="E52" s="144"/>
      <c r="F52" s="143"/>
      <c r="G52" s="144"/>
      <c r="H52" s="144"/>
      <c r="I52" s="144"/>
      <c r="J52" s="143"/>
      <c r="K52" s="144"/>
      <c r="L52" s="144"/>
      <c r="M52" s="144"/>
      <c r="N52" s="143"/>
      <c r="O52" s="144"/>
      <c r="P52" s="144"/>
      <c r="Q52" s="144"/>
      <c r="R52" s="143"/>
      <c r="S52" s="144"/>
      <c r="T52" s="144"/>
      <c r="U52" s="144"/>
      <c r="V52" s="143"/>
      <c r="W52" s="144"/>
      <c r="X52" s="144"/>
      <c r="Y52" s="144"/>
      <c r="Z52" s="143"/>
      <c r="AA52" s="144"/>
      <c r="AB52" s="144"/>
      <c r="AC52" s="144"/>
    </row>
    <row r="53" spans="2:31" x14ac:dyDescent="0.35">
      <c r="AD53" s="4"/>
      <c r="AE53" s="4"/>
    </row>
    <row r="54" spans="2:31" x14ac:dyDescent="0.35">
      <c r="AD54" s="4"/>
      <c r="AE54" s="4"/>
    </row>
    <row r="55" spans="2:31" x14ac:dyDescent="0.35">
      <c r="AD55" s="4"/>
      <c r="AE55" s="4"/>
    </row>
    <row r="56" spans="2:31" x14ac:dyDescent="0.35">
      <c r="AD56" s="4"/>
      <c r="AE56" s="4"/>
    </row>
    <row r="57" spans="2:31" x14ac:dyDescent="0.35">
      <c r="AD57" s="4"/>
      <c r="AE57" s="4"/>
    </row>
    <row r="58" spans="2:31" x14ac:dyDescent="0.35">
      <c r="AD58" s="4"/>
      <c r="AE58" s="4"/>
    </row>
    <row r="59" spans="2:31" x14ac:dyDescent="0.35">
      <c r="AD59" s="4"/>
      <c r="AE59" s="4"/>
    </row>
    <row r="60" spans="2:31" x14ac:dyDescent="0.35">
      <c r="AD60" s="4"/>
      <c r="AE60" s="4"/>
    </row>
    <row r="61" spans="2:31" x14ac:dyDescent="0.35">
      <c r="AD61" s="4"/>
      <c r="AE61" s="4"/>
    </row>
    <row r="62" spans="2:31" x14ac:dyDescent="0.35">
      <c r="AD62" s="4"/>
      <c r="AE62" s="4"/>
    </row>
    <row r="63" spans="2:31" x14ac:dyDescent="0.35">
      <c r="AD63" s="4"/>
      <c r="AE63" s="4"/>
    </row>
    <row r="64" spans="2:31" x14ac:dyDescent="0.35">
      <c r="AD64" s="4"/>
      <c r="AE64" s="4"/>
    </row>
  </sheetData>
  <mergeCells count="11">
    <mergeCell ref="B44:AB47"/>
    <mergeCell ref="B42:AC43"/>
    <mergeCell ref="Z5:AC5"/>
    <mergeCell ref="V5:Y5"/>
    <mergeCell ref="J3:U3"/>
    <mergeCell ref="B5:E5"/>
    <mergeCell ref="F5:I5"/>
    <mergeCell ref="J5:M5"/>
    <mergeCell ref="N5:Q5"/>
    <mergeCell ref="R5:U5"/>
    <mergeCell ref="B3:C3"/>
  </mergeCells>
  <conditionalFormatting sqref="A8">
    <cfRule type="duplicateValues" dxfId="1674" priority="1"/>
    <cfRule type="duplicateValues" dxfId="1673" priority="2"/>
    <cfRule type="duplicateValues" dxfId="1672" priority="3"/>
    <cfRule type="duplicateValues" dxfId="1671" priority="4"/>
    <cfRule type="duplicateValues" dxfId="1670" priority="5"/>
  </conditionalFormatting>
  <conditionalFormatting sqref="A9">
    <cfRule type="duplicateValues" dxfId="1669" priority="6"/>
    <cfRule type="duplicateValues" dxfId="1668" priority="7"/>
    <cfRule type="duplicateValues" dxfId="1667" priority="8"/>
  </conditionalFormatting>
  <conditionalFormatting sqref="A10">
    <cfRule type="duplicateValues" dxfId="1666" priority="9"/>
    <cfRule type="duplicateValues" dxfId="1665" priority="10"/>
    <cfRule type="duplicateValues" dxfId="1664" priority="11"/>
    <cfRule type="duplicateValues" dxfId="1663" priority="12"/>
    <cfRule type="duplicateValues" dxfId="1662" priority="13"/>
    <cfRule type="duplicateValues" dxfId="1661" priority="14"/>
  </conditionalFormatting>
  <conditionalFormatting sqref="A11">
    <cfRule type="duplicateValues" dxfId="1660" priority="15"/>
    <cfRule type="duplicateValues" dxfId="1659" priority="16"/>
    <cfRule type="duplicateValues" dxfId="1658" priority="17"/>
  </conditionalFormatting>
  <conditionalFormatting sqref="A12">
    <cfRule type="duplicateValues" dxfId="1657" priority="18"/>
    <cfRule type="duplicateValues" dxfId="1656" priority="19"/>
    <cfRule type="duplicateValues" dxfId="1655" priority="20"/>
    <cfRule type="duplicateValues" dxfId="1654" priority="21"/>
    <cfRule type="duplicateValues" dxfId="1653" priority="22"/>
    <cfRule type="duplicateValues" dxfId="1652" priority="23"/>
    <cfRule type="duplicateValues" dxfId="1651" priority="24"/>
    <cfRule type="duplicateValues" dxfId="1650" priority="25"/>
    <cfRule type="duplicateValues" dxfId="1649" priority="26"/>
    <cfRule type="duplicateValues" dxfId="1648" priority="27"/>
    <cfRule type="duplicateValues" dxfId="1647" priority="28"/>
    <cfRule type="duplicateValues" dxfId="1646" priority="29"/>
    <cfRule type="duplicateValues" dxfId="1645" priority="30"/>
    <cfRule type="duplicateValues" dxfId="1644" priority="31"/>
    <cfRule type="duplicateValues" dxfId="1643" priority="32"/>
    <cfRule type="duplicateValues" dxfId="1642" priority="33"/>
    <cfRule type="duplicateValues" dxfId="1641" priority="34"/>
    <cfRule type="duplicateValues" dxfId="1640" priority="35"/>
    <cfRule type="duplicateValues" dxfId="1639" priority="36"/>
    <cfRule type="duplicateValues" dxfId="1638" priority="37"/>
  </conditionalFormatting>
  <conditionalFormatting sqref="A14">
    <cfRule type="duplicateValues" dxfId="1637" priority="38"/>
    <cfRule type="duplicateValues" dxfId="1636" priority="39"/>
    <cfRule type="duplicateValues" dxfId="1635" priority="40"/>
    <cfRule type="duplicateValues" dxfId="1634" priority="41"/>
    <cfRule type="duplicateValues" dxfId="1633" priority="42"/>
    <cfRule type="duplicateValues" dxfId="1632" priority="43"/>
    <cfRule type="duplicateValues" dxfId="1631" priority="44"/>
    <cfRule type="duplicateValues" dxfId="1630" priority="45"/>
    <cfRule type="duplicateValues" dxfId="1629" priority="46"/>
    <cfRule type="duplicateValues" dxfId="1628" priority="47"/>
  </conditionalFormatting>
  <conditionalFormatting sqref="A15">
    <cfRule type="duplicateValues" dxfId="1627" priority="48"/>
    <cfRule type="duplicateValues" dxfId="1626" priority="49"/>
    <cfRule type="duplicateValues" dxfId="1625" priority="50"/>
    <cfRule type="duplicateValues" dxfId="1624" priority="51"/>
    <cfRule type="duplicateValues" dxfId="1623" priority="52"/>
    <cfRule type="duplicateValues" dxfId="1622" priority="53"/>
    <cfRule type="duplicateValues" dxfId="1621" priority="54"/>
    <cfRule type="duplicateValues" dxfId="1620" priority="55"/>
    <cfRule type="duplicateValues" dxfId="1619" priority="56"/>
    <cfRule type="duplicateValues" dxfId="1618" priority="57"/>
    <cfRule type="duplicateValues" dxfId="1617" priority="58"/>
    <cfRule type="duplicateValues" dxfId="1616" priority="59"/>
    <cfRule type="duplicateValues" dxfId="1615" priority="60"/>
    <cfRule type="duplicateValues" dxfId="1614" priority="61"/>
    <cfRule type="duplicateValues" dxfId="1613" priority="62"/>
  </conditionalFormatting>
  <conditionalFormatting sqref="A16">
    <cfRule type="duplicateValues" dxfId="1612" priority="63"/>
    <cfRule type="duplicateValues" dxfId="1611" priority="64"/>
    <cfRule type="duplicateValues" dxfId="1610" priority="65"/>
    <cfRule type="duplicateValues" dxfId="1609" priority="66"/>
    <cfRule type="duplicateValues" dxfId="1608" priority="67"/>
    <cfRule type="duplicateValues" dxfId="1607" priority="68"/>
    <cfRule type="duplicateValues" dxfId="1606" priority="69"/>
    <cfRule type="duplicateValues" dxfId="1605" priority="70"/>
    <cfRule type="duplicateValues" dxfId="1604" priority="71"/>
    <cfRule type="duplicateValues" dxfId="1603" priority="72"/>
    <cfRule type="duplicateValues" dxfId="1602" priority="73"/>
    <cfRule type="duplicateValues" dxfId="1601" priority="74"/>
    <cfRule type="duplicateValues" dxfId="1600" priority="75"/>
    <cfRule type="duplicateValues" dxfId="1599" priority="76"/>
    <cfRule type="duplicateValues" dxfId="1598" priority="77"/>
  </conditionalFormatting>
  <conditionalFormatting sqref="A17">
    <cfRule type="duplicateValues" dxfId="1597" priority="78"/>
  </conditionalFormatting>
  <conditionalFormatting sqref="A18">
    <cfRule type="duplicateValues" dxfId="1596" priority="79"/>
    <cfRule type="duplicateValues" dxfId="1595" priority="80"/>
    <cfRule type="duplicateValues" dxfId="1594" priority="81"/>
    <cfRule type="duplicateValues" dxfId="1593" priority="82"/>
    <cfRule type="duplicateValues" dxfId="1592" priority="83"/>
    <cfRule type="duplicateValues" dxfId="1591" priority="84"/>
    <cfRule type="duplicateValues" dxfId="1590" priority="85"/>
    <cfRule type="duplicateValues" dxfId="1589" priority="86"/>
    <cfRule type="duplicateValues" dxfId="1588" priority="87"/>
    <cfRule type="duplicateValues" dxfId="1587" priority="88"/>
    <cfRule type="duplicateValues" dxfId="1586" priority="89"/>
    <cfRule type="duplicateValues" dxfId="1585" priority="90"/>
    <cfRule type="duplicateValues" dxfId="1584" priority="91"/>
    <cfRule type="duplicateValues" dxfId="1583" priority="92"/>
    <cfRule type="duplicateValues" dxfId="1582" priority="93"/>
  </conditionalFormatting>
  <conditionalFormatting sqref="A19">
    <cfRule type="duplicateValues" dxfId="1581" priority="94"/>
    <cfRule type="duplicateValues" dxfId="1580" priority="95"/>
    <cfRule type="duplicateValues" dxfId="1579" priority="96"/>
    <cfRule type="duplicateValues" dxfId="1578" priority="97"/>
    <cfRule type="duplicateValues" dxfId="1577" priority="98"/>
    <cfRule type="duplicateValues" dxfId="1576" priority="99"/>
    <cfRule type="duplicateValues" dxfId="1575" priority="100"/>
    <cfRule type="duplicateValues" dxfId="1574" priority="101"/>
    <cfRule type="duplicateValues" dxfId="1573" priority="102"/>
    <cfRule type="duplicateValues" dxfId="1572" priority="103"/>
    <cfRule type="duplicateValues" dxfId="1571" priority="104"/>
    <cfRule type="duplicateValues" dxfId="1570" priority="105"/>
    <cfRule type="duplicateValues" dxfId="1569" priority="106"/>
    <cfRule type="duplicateValues" dxfId="1568" priority="107"/>
    <cfRule type="duplicateValues" dxfId="1567" priority="108"/>
  </conditionalFormatting>
  <conditionalFormatting sqref="A20">
    <cfRule type="duplicateValues" dxfId="1566" priority="109"/>
    <cfRule type="duplicateValues" dxfId="1565" priority="110"/>
    <cfRule type="duplicateValues" dxfId="1564" priority="111"/>
    <cfRule type="duplicateValues" dxfId="1563" priority="112"/>
    <cfRule type="duplicateValues" dxfId="1562" priority="113"/>
    <cfRule type="duplicateValues" dxfId="1561" priority="114"/>
    <cfRule type="duplicateValues" dxfId="1560" priority="115"/>
    <cfRule type="duplicateValues" dxfId="1559" priority="116"/>
    <cfRule type="duplicateValues" dxfId="1558" priority="117"/>
    <cfRule type="duplicateValues" dxfId="1557" priority="118"/>
    <cfRule type="duplicateValues" dxfId="1556" priority="119"/>
    <cfRule type="duplicateValues" dxfId="1555" priority="120"/>
    <cfRule type="duplicateValues" dxfId="1554" priority="121"/>
    <cfRule type="duplicateValues" dxfId="1553" priority="122"/>
    <cfRule type="duplicateValues" dxfId="1552" priority="123"/>
  </conditionalFormatting>
  <conditionalFormatting sqref="A24">
    <cfRule type="duplicateValues" dxfId="1551" priority="124"/>
    <cfRule type="duplicateValues" dxfId="1550" priority="125"/>
    <cfRule type="duplicateValues" dxfId="1549" priority="126"/>
    <cfRule type="duplicateValues" dxfId="1548" priority="127"/>
    <cfRule type="duplicateValues" dxfId="1547" priority="128"/>
  </conditionalFormatting>
  <conditionalFormatting sqref="A25">
    <cfRule type="duplicateValues" dxfId="1546" priority="129"/>
  </conditionalFormatting>
  <conditionalFormatting sqref="A26">
    <cfRule type="duplicateValues" dxfId="1545" priority="130"/>
  </conditionalFormatting>
  <conditionalFormatting sqref="A27">
    <cfRule type="duplicateValues" dxfId="1544" priority="131"/>
  </conditionalFormatting>
  <conditionalFormatting sqref="A29">
    <cfRule type="duplicateValues" dxfId="1543" priority="132"/>
    <cfRule type="duplicateValues" dxfId="1542" priority="133"/>
    <cfRule type="duplicateValues" dxfId="1541" priority="134"/>
    <cfRule type="duplicateValues" dxfId="1540" priority="135"/>
    <cfRule type="duplicateValues" dxfId="1539" priority="136"/>
  </conditionalFormatting>
  <conditionalFormatting sqref="A31">
    <cfRule type="duplicateValues" dxfId="1538" priority="137"/>
    <cfRule type="duplicateValues" dxfId="1537" priority="138"/>
    <cfRule type="duplicateValues" dxfId="1536" priority="139"/>
    <cfRule type="duplicateValues" dxfId="1535" priority="140"/>
    <cfRule type="duplicateValues" dxfId="1534" priority="141"/>
    <cfRule type="duplicateValues" dxfId="1533" priority="142"/>
  </conditionalFormatting>
  <conditionalFormatting sqref="A32">
    <cfRule type="duplicateValues" dxfId="1532" priority="143"/>
    <cfRule type="duplicateValues" dxfId="1531" priority="144"/>
    <cfRule type="duplicateValues" dxfId="1530" priority="145"/>
    <cfRule type="duplicateValues" dxfId="1529" priority="146"/>
    <cfRule type="duplicateValues" dxfId="1528" priority="147"/>
    <cfRule type="duplicateValues" dxfId="1527" priority="148"/>
    <cfRule type="duplicateValues" dxfId="1526" priority="149"/>
    <cfRule type="duplicateValues" dxfId="1525" priority="150"/>
    <cfRule type="duplicateValues" dxfId="1524" priority="151"/>
    <cfRule type="duplicateValues" dxfId="1523" priority="152"/>
    <cfRule type="duplicateValues" dxfId="1522" priority="153"/>
    <cfRule type="duplicateValues" dxfId="1521" priority="154"/>
  </conditionalFormatting>
  <conditionalFormatting sqref="A33">
    <cfRule type="duplicateValues" dxfId="1520" priority="155"/>
    <cfRule type="duplicateValues" dxfId="1519" priority="156"/>
    <cfRule type="duplicateValues" dxfId="1518" priority="157"/>
    <cfRule type="duplicateValues" dxfId="1517" priority="158"/>
    <cfRule type="duplicateValues" dxfId="1516" priority="159"/>
    <cfRule type="duplicateValues" dxfId="1515" priority="160"/>
  </conditionalFormatting>
  <conditionalFormatting sqref="A39">
    <cfRule type="duplicateValues" dxfId="1514" priority="161"/>
    <cfRule type="duplicateValues" dxfId="1513" priority="162"/>
    <cfRule type="duplicateValues" dxfId="1512" priority="163"/>
    <cfRule type="duplicateValues" dxfId="1511" priority="164"/>
    <cfRule type="duplicateValues" dxfId="1510" priority="165"/>
  </conditionalFormatting>
  <conditionalFormatting sqref="B5 F5 J5 N5 R5 V5 Z5 B6:AC6">
    <cfRule type="containsText" dxfId="1509" priority="2172" operator="containsText" text="STB2">
      <formula>NOT(ISERROR(SEARCH("STB2",B5)))</formula>
    </cfRule>
    <cfRule type="containsText" dxfId="1508" priority="2173" operator="containsText" text="SP">
      <formula>NOT(ISERROR(SEARCH("SP",B5)))</formula>
    </cfRule>
    <cfRule type="containsText" dxfId="1507" priority="2174" operator="containsText" text="STB 1">
      <formula>NOT(ISERROR(SEARCH("STB 1",B5)))</formula>
    </cfRule>
    <cfRule type="containsText" dxfId="1506" priority="2175" operator="containsText" text="SYB 3">
      <formula>NOT(ISERROR(SEARCH("SYB 3",B5)))</formula>
    </cfRule>
    <cfRule type="containsText" dxfId="1505" priority="2176" operator="containsText" text="STB3">
      <formula>NOT(ISERROR(SEARCH("STB3",B5)))</formula>
    </cfRule>
    <cfRule type="containsText" dxfId="1504" priority="2177" operator="containsText" text="STB/RP1">
      <formula>NOT(ISERROR(SEARCH("STB/RP1",B5)))</formula>
    </cfRule>
    <cfRule type="containsText" dxfId="1503" priority="2178" operator="containsText" text="MLD 2">
      <formula>NOT(ISERROR(SEARCH("MLD 2",B5)))</formula>
    </cfRule>
    <cfRule type="containsText" dxfId="1502" priority="2179" operator="containsText" text="MLD2">
      <formula>NOT(ISERROR(SEARCH("MLD2",B5)))</formula>
    </cfRule>
    <cfRule type="containsText" dxfId="1501" priority="2180" operator="containsText" text="MLD1">
      <formula>NOT(ISERROR(SEARCH("MLD1",B5)))</formula>
    </cfRule>
  </conditionalFormatting>
  <conditionalFormatting sqref="B8">
    <cfRule type="containsText" dxfId="1500" priority="922" operator="containsText" text="MLD">
      <formula>NOT(ISERROR(SEARCH("MLD",B8)))</formula>
    </cfRule>
    <cfRule type="containsText" dxfId="1499" priority="923" operator="containsText" text="N">
      <formula>NOT(ISERROR(SEARCH("N",B8)))</formula>
    </cfRule>
  </conditionalFormatting>
  <conditionalFormatting sqref="B8:B9">
    <cfRule type="containsText" dxfId="1498" priority="925" operator="containsText" text="STB">
      <formula>NOT(ISERROR(SEARCH("STB",B8)))</formula>
    </cfRule>
  </conditionalFormatting>
  <conditionalFormatting sqref="B9 B11">
    <cfRule type="containsText" dxfId="1497" priority="1587" operator="containsText" text="N">
      <formula>NOT(ISERROR(SEARCH("N",B9)))</formula>
    </cfRule>
  </conditionalFormatting>
  <conditionalFormatting sqref="B9">
    <cfRule type="containsText" dxfId="1496" priority="1602" operator="containsText" text="MLD">
      <formula>NOT(ISERROR(SEARCH("MLD",B9)))</formula>
    </cfRule>
  </conditionalFormatting>
  <conditionalFormatting sqref="B10">
    <cfRule type="containsText" dxfId="1495" priority="904" operator="containsText" text="N">
      <formula>NOT(ISERROR(SEARCH("N",B10)))</formula>
    </cfRule>
  </conditionalFormatting>
  <conditionalFormatting sqref="B11">
    <cfRule type="containsText" dxfId="1494" priority="1591" operator="containsText" text="MLD">
      <formula>NOT(ISERROR(SEARCH("MLD",B11)))</formula>
    </cfRule>
  </conditionalFormatting>
  <conditionalFormatting sqref="B11:B12">
    <cfRule type="containsText" dxfId="1493" priority="918" operator="containsText" text="STB">
      <formula>NOT(ISERROR(SEARCH("STB",B11)))</formula>
    </cfRule>
  </conditionalFormatting>
  <conditionalFormatting sqref="B12">
    <cfRule type="containsText" dxfId="1492" priority="908" operator="containsText" text="N">
      <formula>NOT(ISERROR(SEARCH("N",B12)))</formula>
    </cfRule>
    <cfRule type="containsText" dxfId="1491" priority="909" operator="containsText" text="SP">
      <formula>NOT(ISERROR(SEARCH("SP",B12)))</formula>
    </cfRule>
    <cfRule type="containsText" dxfId="1490" priority="910" operator="containsText" text="STB">
      <formula>NOT(ISERROR(SEARCH("STB",B12)))</formula>
    </cfRule>
    <cfRule type="containsText" dxfId="1489" priority="911" operator="containsText" text="MLD">
      <formula>NOT(ISERROR(SEARCH("MLD",B12)))</formula>
    </cfRule>
    <cfRule type="containsText" dxfId="1488" priority="912" operator="containsText" text="N">
      <formula>NOT(ISERROR(SEARCH("N",B12)))</formula>
    </cfRule>
    <cfRule type="containsText" dxfId="1487" priority="913" operator="containsText" text="SP">
      <formula>NOT(ISERROR(SEARCH("SP",B12)))</formula>
    </cfRule>
    <cfRule type="containsText" dxfId="1486" priority="914" operator="containsText" text="TC">
      <formula>NOT(ISERROR(SEARCH("TC",B12)))</formula>
    </cfRule>
    <cfRule type="containsText" dxfId="1485" priority="915" operator="containsText" text="SP">
      <formula>NOT(ISERROR(SEARCH("SP",B12)))</formula>
    </cfRule>
    <cfRule type="containsText" dxfId="1484" priority="916" operator="containsText" text="N">
      <formula>NOT(ISERROR(SEARCH("N",B12)))</formula>
    </cfRule>
    <cfRule type="containsText" dxfId="1483" priority="917" operator="containsText" text="SP">
      <formula>NOT(ISERROR(SEARCH("SP",B12)))</formula>
    </cfRule>
    <cfRule type="containsText" dxfId="1482" priority="919" operator="containsText" text="MLD">
      <formula>NOT(ISERROR(SEARCH("MLD",B12)))</formula>
    </cfRule>
  </conditionalFormatting>
  <conditionalFormatting sqref="B16">
    <cfRule type="containsText" dxfId="1481" priority="1289" operator="containsText" text="STB">
      <formula>NOT(ISERROR(SEARCH("STB",B16)))</formula>
    </cfRule>
    <cfRule type="containsText" dxfId="1480" priority="1290" operator="containsText" text="MLD">
      <formula>NOT(ISERROR(SEARCH("MLD",B16)))</formula>
    </cfRule>
    <cfRule type="containsText" dxfId="1479" priority="1291" operator="containsText" text="SP">
      <formula>NOT(ISERROR(SEARCH("SP",B16)))</formula>
    </cfRule>
    <cfRule type="containsText" dxfId="1478" priority="1292" operator="containsText" text="STB">
      <formula>NOT(ISERROR(SEARCH("STB",B16)))</formula>
    </cfRule>
    <cfRule type="containsText" dxfId="1477" priority="1293" operator="containsText" text="MLD">
      <formula>NOT(ISERROR(SEARCH("MLD",B16)))</formula>
    </cfRule>
    <cfRule type="containsText" dxfId="1476" priority="1294" operator="containsText" text="N">
      <formula>NOT(ISERROR(SEARCH("N",B16)))</formula>
    </cfRule>
  </conditionalFormatting>
  <conditionalFormatting sqref="B16:B17">
    <cfRule type="containsText" dxfId="1475" priority="871" operator="containsText" text="N">
      <formula>NOT(ISERROR(SEARCH("N",B16)))</formula>
    </cfRule>
  </conditionalFormatting>
  <conditionalFormatting sqref="B17">
    <cfRule type="containsText" dxfId="1474" priority="860" operator="containsText" text="SP">
      <formula>NOT(ISERROR(SEARCH("SP",B17)))</formula>
    </cfRule>
    <cfRule type="containsText" dxfId="1473" priority="861" operator="containsText" text="STB">
      <formula>NOT(ISERROR(SEARCH("STB",B17)))</formula>
    </cfRule>
    <cfRule type="containsText" dxfId="1472" priority="862" operator="containsText" text="MLD">
      <formula>NOT(ISERROR(SEARCH("MLD",B17)))</formula>
    </cfRule>
    <cfRule type="containsText" dxfId="1471" priority="863" operator="containsText" text="N">
      <formula>NOT(ISERROR(SEARCH("N",B17)))</formula>
    </cfRule>
    <cfRule type="containsText" dxfId="1470" priority="864" operator="containsText" text="SP">
      <formula>NOT(ISERROR(SEARCH("SP",B17)))</formula>
    </cfRule>
    <cfRule type="containsText" dxfId="1469" priority="865" operator="containsText" text="N">
      <formula>NOT(ISERROR(SEARCH("N",B17)))</formula>
    </cfRule>
    <cfRule type="containsText" dxfId="1468" priority="866" operator="containsText" text="STB">
      <formula>NOT(ISERROR(SEARCH("STB",B17)))</formula>
    </cfRule>
    <cfRule type="containsText" dxfId="1467" priority="867" operator="containsText" text="MLD">
      <formula>NOT(ISERROR(SEARCH("MLD",B17)))</formula>
    </cfRule>
    <cfRule type="containsText" dxfId="1466" priority="870" operator="containsText" text="SP">
      <formula>NOT(ISERROR(SEARCH("SP",B17)))</formula>
    </cfRule>
    <cfRule type="containsText" dxfId="1465" priority="872" operator="containsText" text="SP">
      <formula>NOT(ISERROR(SEARCH("SP",B17)))</formula>
    </cfRule>
    <cfRule type="containsText" dxfId="1464" priority="873" operator="containsText" text="TC">
      <formula>NOT(ISERROR(SEARCH("TC",B17)))</formula>
    </cfRule>
  </conditionalFormatting>
  <conditionalFormatting sqref="B18">
    <cfRule type="containsText" dxfId="1463" priority="876" operator="containsText" text="STB">
      <formula>NOT(ISERROR(SEARCH("STB",B18)))</formula>
    </cfRule>
    <cfRule type="containsText" dxfId="1462" priority="877" operator="containsText" text="MLD">
      <formula>NOT(ISERROR(SEARCH("MLD",B18)))</formula>
    </cfRule>
    <cfRule type="containsText" dxfId="1461" priority="878" operator="containsText" text="N">
      <formula>NOT(ISERROR(SEARCH("N",B18)))</formula>
    </cfRule>
    <cfRule type="containsText" dxfId="1460" priority="879" operator="containsText" text="SP">
      <formula>NOT(ISERROR(SEARCH("SP",B18)))</formula>
    </cfRule>
    <cfRule type="containsText" dxfId="1459" priority="880" operator="containsText" text="N">
      <formula>NOT(ISERROR(SEARCH("N",B18)))</formula>
    </cfRule>
    <cfRule type="containsText" dxfId="1458" priority="881" operator="containsText" text="STB">
      <formula>NOT(ISERROR(SEARCH("STB",B18)))</formula>
    </cfRule>
    <cfRule type="containsText" dxfId="1457" priority="882" operator="containsText" text="MLD">
      <formula>NOT(ISERROR(SEARCH("MLD",B18)))</formula>
    </cfRule>
    <cfRule type="containsText" dxfId="1456" priority="883" operator="containsText" text="STB">
      <formula>NOT(ISERROR(SEARCH("STB",B18)))</formula>
    </cfRule>
    <cfRule type="containsText" dxfId="1455" priority="884" operator="containsText" text="MLD">
      <formula>NOT(ISERROR(SEARCH("MLD",B18)))</formula>
    </cfRule>
    <cfRule type="containsText" dxfId="1454" priority="885" operator="containsText" text="SP">
      <formula>NOT(ISERROR(SEARCH("SP",B18)))</formula>
    </cfRule>
    <cfRule type="containsText" dxfId="1453" priority="887" operator="containsText" text="SP">
      <formula>NOT(ISERROR(SEARCH("SP",B18)))</formula>
    </cfRule>
    <cfRule type="containsText" dxfId="1452" priority="888" operator="containsText" text="TC">
      <formula>NOT(ISERROR(SEARCH("TC",B18)))</formula>
    </cfRule>
  </conditionalFormatting>
  <conditionalFormatting sqref="B18:B19">
    <cfRule type="containsText" dxfId="1451" priority="886" operator="containsText" text="N">
      <formula>NOT(ISERROR(SEARCH("N",B18)))</formula>
    </cfRule>
    <cfRule type="containsText" dxfId="1450" priority="889" operator="containsText" text="SP">
      <formula>NOT(ISERROR(SEARCH("SP",B18)))</formula>
    </cfRule>
  </conditionalFormatting>
  <conditionalFormatting sqref="B19">
    <cfRule type="containsText" dxfId="1449" priority="892" operator="containsText" text="TC">
      <formula>NOT(ISERROR(SEARCH("TC",B19)))</formula>
    </cfRule>
    <cfRule type="containsText" dxfId="1448" priority="893" operator="containsText" text="SP">
      <formula>NOT(ISERROR(SEARCH("SP",B19)))</formula>
    </cfRule>
    <cfRule type="containsText" dxfId="1447" priority="895" operator="containsText" text="SP">
      <formula>NOT(ISERROR(SEARCH("SP",B19)))</formula>
    </cfRule>
    <cfRule type="containsText" dxfId="1446" priority="896" operator="containsText" text="TC">
      <formula>NOT(ISERROR(SEARCH("TC",B19)))</formula>
    </cfRule>
    <cfRule type="containsText" dxfId="1445" priority="897" operator="containsText" text="SP">
      <formula>NOT(ISERROR(SEARCH("SP",B19)))</formula>
    </cfRule>
  </conditionalFormatting>
  <conditionalFormatting sqref="B19:B20">
    <cfRule type="containsText" dxfId="1444" priority="894" operator="containsText" text="N">
      <formula>NOT(ISERROR(SEARCH("N",B19)))</formula>
    </cfRule>
  </conditionalFormatting>
  <conditionalFormatting sqref="B20">
    <cfRule type="containsText" dxfId="1443" priority="1383" operator="containsText" text="STB">
      <formula>NOT(ISERROR(SEARCH("STB",B20)))</formula>
    </cfRule>
    <cfRule type="containsText" dxfId="1442" priority="1384" operator="containsText" text="MLD">
      <formula>NOT(ISERROR(SEARCH("MLD",B20)))</formula>
    </cfRule>
  </conditionalFormatting>
  <conditionalFormatting sqref="B23">
    <cfRule type="containsText" dxfId="1441" priority="1348" operator="containsText" text="N">
      <formula>NOT(ISERROR(SEARCH("N",B23)))</formula>
    </cfRule>
    <cfRule type="containsText" dxfId="1440" priority="1352" operator="containsText" text="MLD">
      <formula>NOT(ISERROR(SEARCH("MLD",B23)))</formula>
    </cfRule>
  </conditionalFormatting>
  <conditionalFormatting sqref="B25:B26">
    <cfRule type="containsText" dxfId="1439" priority="1794" operator="containsText" text="N">
      <formula>NOT(ISERROR(SEARCH("N",B25)))</formula>
    </cfRule>
    <cfRule type="containsText" dxfId="1438" priority="1798" operator="containsText" text="MLD">
      <formula>NOT(ISERROR(SEARCH("MLD",B25)))</formula>
    </cfRule>
  </conditionalFormatting>
  <conditionalFormatting sqref="B25:B27 B23">
    <cfRule type="containsText" dxfId="1437" priority="1277" operator="containsText" text="STB">
      <formula>NOT(ISERROR(SEARCH("STB",B23)))</formula>
    </cfRule>
  </conditionalFormatting>
  <conditionalFormatting sqref="B27 E27:F27 I27 N27:AC27">
    <cfRule type="containsText" dxfId="1436" priority="1770" operator="containsText" text="MLD">
      <formula>NOT(ISERROR(SEARCH("MLD",B27)))</formula>
    </cfRule>
    <cfRule type="containsText" dxfId="1435" priority="1771" operator="containsText" text="N">
      <formula>NOT(ISERROR(SEARCH("N",B27)))</formula>
    </cfRule>
  </conditionalFormatting>
  <conditionalFormatting sqref="B27 E27:F27 N27:AC27 I27">
    <cfRule type="containsText" dxfId="1434" priority="1769" operator="containsText" text="STB">
      <formula>NOT(ISERROR(SEARCH("STB",B27)))</formula>
    </cfRule>
  </conditionalFormatting>
  <conditionalFormatting sqref="B27">
    <cfRule type="containsText" dxfId="1433" priority="1768" operator="containsText" text="N">
      <formula>NOT(ISERROR(SEARCH("N",B27)))</formula>
    </cfRule>
    <cfRule type="containsText" dxfId="1432" priority="1772" operator="containsText" text="MLD">
      <formula>NOT(ISERROR(SEARCH("MLD",B27)))</formula>
    </cfRule>
  </conditionalFormatting>
  <conditionalFormatting sqref="B28 J28:J29 J24">
    <cfRule type="containsText" dxfId="1431" priority="2100" operator="containsText" text="TC">
      <formula>NOT(ISERROR(SEARCH("TC",B24)))</formula>
    </cfRule>
  </conditionalFormatting>
  <conditionalFormatting sqref="B28 J28:J29">
    <cfRule type="containsText" dxfId="1430" priority="2099" operator="containsText" text="SP">
      <formula>NOT(ISERROR(SEARCH("SP",B28)))</formula>
    </cfRule>
  </conditionalFormatting>
  <conditionalFormatting sqref="B28">
    <cfRule type="containsText" dxfId="1429" priority="2049" operator="containsText" text="N">
      <formula>NOT(ISERROR(SEARCH("N",B28)))</formula>
    </cfRule>
    <cfRule type="containsText" dxfId="1428" priority="2092" operator="containsText" text="STB">
      <formula>NOT(ISERROR(SEARCH("STB",B28)))</formula>
    </cfRule>
    <cfRule type="containsText" dxfId="1427" priority="2093" operator="containsText" text="MLD">
      <formula>NOT(ISERROR(SEARCH("MLD",B28)))</formula>
    </cfRule>
    <cfRule type="containsText" dxfId="1426" priority="2095" operator="containsText" text="SP">
      <formula>NOT(ISERROR(SEARCH("SP",B28)))</formula>
    </cfRule>
    <cfRule type="containsText" dxfId="1425" priority="2105" operator="containsText" text="SP">
      <formula>NOT(ISERROR(SEARCH("SP",B28)))</formula>
    </cfRule>
  </conditionalFormatting>
  <conditionalFormatting sqref="B29">
    <cfRule type="containsText" dxfId="1424" priority="856" operator="containsText" text="N">
      <formula>NOT(ISERROR(SEARCH("N",B29)))</formula>
    </cfRule>
    <cfRule type="containsText" dxfId="1423" priority="857" operator="containsText" text="STB">
      <formula>NOT(ISERROR(SEARCH("STB",B29)))</formula>
    </cfRule>
    <cfRule type="containsText" dxfId="1422" priority="858" operator="containsText" text="MLD">
      <formula>NOT(ISERROR(SEARCH("MLD",B29)))</formula>
    </cfRule>
  </conditionalFormatting>
  <conditionalFormatting sqref="B29:B30">
    <cfRule type="containsText" dxfId="1421" priority="859" operator="containsText" text="SP">
      <formula>NOT(ISERROR(SEARCH("SP",B29)))</formula>
    </cfRule>
  </conditionalFormatting>
  <conditionalFormatting sqref="B30">
    <cfRule type="containsText" dxfId="1420" priority="899" operator="containsText" text="TC">
      <formula>NOT(ISERROR(SEARCH("TC",B30)))</formula>
    </cfRule>
    <cfRule type="containsText" dxfId="1419" priority="900" operator="containsText" text="N">
      <formula>NOT(ISERROR(SEARCH("N",B30)))</formula>
    </cfRule>
    <cfRule type="containsText" dxfId="1418" priority="901" operator="containsText" text="SP">
      <formula>NOT(ISERROR(SEARCH("SP",B30)))</formula>
    </cfRule>
    <cfRule type="containsText" dxfId="1417" priority="902" operator="containsText" text="TC">
      <formula>NOT(ISERROR(SEARCH("TC",B30)))</formula>
    </cfRule>
    <cfRule type="containsText" dxfId="1416" priority="903" operator="containsText" text="SP">
      <formula>NOT(ISERROR(SEARCH("SP",B30)))</formula>
    </cfRule>
  </conditionalFormatting>
  <conditionalFormatting sqref="B31 J33 S30:V30 O31:AC31 B32:E32 K32:N32 S33:AC33 O30:Q30 G32:I32 W32:Y32 AA32:AC32 K30:M31 I31 O34:R34 AC34:AC35 U32 C34:E34 G34:I34 K34:M34">
    <cfRule type="containsText" dxfId="1415" priority="2160" operator="containsText" text="STB">
      <formula>NOT(ISERROR(SEARCH("STB",B30)))</formula>
    </cfRule>
  </conditionalFormatting>
  <conditionalFormatting sqref="B31 J33">
    <cfRule type="containsText" dxfId="1414" priority="2159" operator="containsText" text="TC">
      <formula>NOT(ISERROR(SEARCH("TC",B31)))</formula>
    </cfRule>
  </conditionalFormatting>
  <conditionalFormatting sqref="B31 S30:V30 B32:E32 K32:N32 O30:Q30 G32:I32 W32:Y32 AA32:AC32 S33:AC33">
    <cfRule type="containsText" dxfId="1413" priority="2148" operator="containsText" text="SP">
      <formula>NOT(ISERROR(SEARCH("SP",B30)))</formula>
    </cfRule>
  </conditionalFormatting>
  <conditionalFormatting sqref="B31">
    <cfRule type="containsText" dxfId="1412" priority="2122" operator="containsText" text="STB">
      <formula>NOT(ISERROR(SEARCH("STB",B31)))</formula>
    </cfRule>
    <cfRule type="containsText" dxfId="1411" priority="2123" operator="containsText" text="MLD">
      <formula>NOT(ISERROR(SEARCH("MLD",B31)))</formula>
    </cfRule>
    <cfRule type="containsText" dxfId="1410" priority="2124" operator="containsText" text="SP">
      <formula>NOT(ISERROR(SEARCH("SP",B31)))</formula>
    </cfRule>
    <cfRule type="containsText" dxfId="1409" priority="2125" operator="containsText" text="STB">
      <formula>NOT(ISERROR(SEARCH("STB",B31)))</formula>
    </cfRule>
    <cfRule type="containsText" dxfId="1408" priority="2126" operator="containsText" text="MLD">
      <formula>NOT(ISERROR(SEARCH("MLD",B31)))</formula>
    </cfRule>
    <cfRule type="containsText" dxfId="1407" priority="2127" operator="containsText" text="N">
      <formula>NOT(ISERROR(SEARCH("N",B31)))</formula>
    </cfRule>
    <cfRule type="containsText" dxfId="1406" priority="2147" operator="containsText" text="N">
      <formula>NOT(ISERROR(SEARCH("N",B31)))</formula>
    </cfRule>
    <cfRule type="containsText" dxfId="1405" priority="2168" operator="containsText" text="STB">
      <formula>NOT(ISERROR(SEARCH("STB",B31)))</formula>
    </cfRule>
    <cfRule type="containsText" dxfId="1404" priority="2169" operator="containsText" text="MLD">
      <formula>NOT(ISERROR(SEARCH("MLD",B31)))</formula>
    </cfRule>
    <cfRule type="containsText" dxfId="1403" priority="2170" operator="containsText" text="SP">
      <formula>NOT(ISERROR(SEARCH("SP",B31)))</formula>
    </cfRule>
  </conditionalFormatting>
  <conditionalFormatting sqref="B31:B32 V29:V31 Z31 N32 J33 V33 Z33 R34 Z29">
    <cfRule type="containsText" dxfId="1402" priority="2171" operator="containsText" text="MLD">
      <formula>NOT(ISERROR(SEARCH("MLD",B29)))</formula>
    </cfRule>
  </conditionalFormatting>
  <conditionalFormatting sqref="B32">
    <cfRule type="containsText" dxfId="1401" priority="1906" operator="containsText" text="STB">
      <formula>NOT(ISERROR(SEARCH("STB",B32)))</formula>
    </cfRule>
    <cfRule type="containsText" dxfId="1400" priority="1907" operator="containsText" text="MLD">
      <formula>NOT(ISERROR(SEARCH("MLD",B32)))</formula>
    </cfRule>
  </conditionalFormatting>
  <conditionalFormatting sqref="B32:B33">
    <cfRule type="containsText" dxfId="1399" priority="1260" operator="containsText" text="N">
      <formula>NOT(ISERROR(SEARCH("N",B32)))</formula>
    </cfRule>
  </conditionalFormatting>
  <conditionalFormatting sqref="B33">
    <cfRule type="containsText" dxfId="1398" priority="1264" operator="containsText" text="MLD">
      <formula>NOT(ISERROR(SEARCH("MLD",B33)))</formula>
    </cfRule>
  </conditionalFormatting>
  <conditionalFormatting sqref="B33:B34">
    <cfRule type="containsText" dxfId="1397" priority="852" operator="containsText" text="STB">
      <formula>NOT(ISERROR(SEARCH("STB",B33)))</formula>
    </cfRule>
  </conditionalFormatting>
  <conditionalFormatting sqref="B34">
    <cfRule type="containsText" dxfId="1396" priority="853" operator="containsText" text="MLD">
      <formula>NOT(ISERROR(SEARCH("MLD",B34)))</formula>
    </cfRule>
    <cfRule type="containsText" dxfId="1395" priority="854" operator="containsText" text="N">
      <formula>NOT(ISERROR(SEARCH("N",B34)))</formula>
    </cfRule>
  </conditionalFormatting>
  <conditionalFormatting sqref="B35 F35 J35">
    <cfRule type="containsText" dxfId="1394" priority="2200" operator="containsText" text="N">
      <formula>NOT(ISERROR(SEARCH("N",B35)))</formula>
    </cfRule>
    <cfRule type="containsText" dxfId="1393" priority="2201" operator="containsText" text="SP">
      <formula>NOT(ISERROR(SEARCH("SP",B35)))</formula>
    </cfRule>
    <cfRule type="containsText" dxfId="1392" priority="2202" operator="containsText" text="TC">
      <formula>NOT(ISERROR(SEARCH("TC",B35)))</formula>
    </cfRule>
  </conditionalFormatting>
  <conditionalFormatting sqref="B39 F39 J39 N39 R39">
    <cfRule type="containsText" dxfId="1391" priority="2152" operator="containsText" text="SP">
      <formula>NOT(ISERROR(SEARCH("SP",B39)))</formula>
    </cfRule>
  </conditionalFormatting>
  <conditionalFormatting sqref="B49">
    <cfRule type="containsText" dxfId="1390" priority="5574" operator="containsText" text="N">
      <formula>NOT(ISERROR(SEARCH("N",B49)))</formula>
    </cfRule>
    <cfRule type="containsText" dxfId="1389" priority="5576" operator="containsText" text="STB">
      <formula>NOT(ISERROR(SEARCH("STB",B49)))</formula>
    </cfRule>
    <cfRule type="containsText" dxfId="1388" priority="5577" operator="containsText" text="MLD">
      <formula>NOT(ISERROR(SEARCH("MLD",B49)))</formula>
    </cfRule>
  </conditionalFormatting>
  <conditionalFormatting sqref="B55">
    <cfRule type="containsText" dxfId="1387" priority="4635" operator="containsText" text="N">
      <formula>NOT(ISERROR(SEARCH("N",B55)))</formula>
    </cfRule>
    <cfRule type="containsText" dxfId="1386" priority="4636" operator="containsText" text="SP">
      <formula>NOT(ISERROR(SEARCH("SP",B55)))</formula>
    </cfRule>
    <cfRule type="containsText" dxfId="1385" priority="4638" operator="containsText" text="TC">
      <formula>NOT(ISERROR(SEARCH("TC",B55)))</formula>
    </cfRule>
    <cfRule type="containsText" dxfId="1384" priority="4640" operator="containsText" text="SP">
      <formula>NOT(ISERROR(SEARCH("SP",B55)))</formula>
    </cfRule>
  </conditionalFormatting>
  <conditionalFormatting sqref="B35:C35 E35:G35 I35:K35">
    <cfRule type="containsText" dxfId="1383" priority="2203" operator="containsText" text="N">
      <formula>NOT(ISERROR(SEARCH("N",B35)))</formula>
    </cfRule>
  </conditionalFormatting>
  <conditionalFormatting sqref="B9:E9 G9:I10 C10:E10">
    <cfRule type="containsText" dxfId="1382" priority="1601" operator="containsText" text="N">
      <formula>NOT(ISERROR(SEARCH("N",B9)))</formula>
    </cfRule>
  </conditionalFormatting>
  <conditionalFormatting sqref="B9:E9 G9:I10">
    <cfRule type="containsText" dxfId="1381" priority="1599" operator="containsText" text="STB">
      <formula>NOT(ISERROR(SEARCH("STB",B9)))</formula>
    </cfRule>
    <cfRule type="containsText" dxfId="1380" priority="1600" operator="containsText" text="MLD">
      <formula>NOT(ISERROR(SEARCH("MLD",B9)))</formula>
    </cfRule>
  </conditionalFormatting>
  <conditionalFormatting sqref="B9:E9">
    <cfRule type="containsText" dxfId="1379" priority="1581" operator="containsText" text="SP">
      <formula>NOT(ISERROR(SEARCH("SP",B9)))</formula>
    </cfRule>
  </conditionalFormatting>
  <conditionalFormatting sqref="B10:E10">
    <cfRule type="containsText" dxfId="1378" priority="905" operator="containsText" text="SP">
      <formula>NOT(ISERROR(SEARCH("SP",B10)))</formula>
    </cfRule>
    <cfRule type="containsText" dxfId="1377" priority="906" operator="containsText" text="STB">
      <formula>NOT(ISERROR(SEARCH("STB",B10)))</formula>
    </cfRule>
    <cfRule type="containsText" dxfId="1376" priority="907" operator="containsText" text="MLD">
      <formula>NOT(ISERROR(SEARCH("MLD",B10)))</formula>
    </cfRule>
  </conditionalFormatting>
  <conditionalFormatting sqref="B11:E11">
    <cfRule type="containsText" dxfId="1375" priority="1588" operator="containsText" text="STB">
      <formula>NOT(ISERROR(SEARCH("STB",B11)))</formula>
    </cfRule>
    <cfRule type="containsText" dxfId="1374" priority="1589" operator="containsText" text="MLD">
      <formula>NOT(ISERROR(SEARCH("MLD",B11)))</formula>
    </cfRule>
    <cfRule type="containsText" dxfId="1373" priority="1590" operator="containsText" text="N">
      <formula>NOT(ISERROR(SEARCH("N",B11)))</formula>
    </cfRule>
  </conditionalFormatting>
  <conditionalFormatting sqref="B17:E17">
    <cfRule type="containsText" dxfId="1372" priority="868" operator="containsText" text="STB">
      <formula>NOT(ISERROR(SEARCH("STB",B17)))</formula>
    </cfRule>
    <cfRule type="containsText" dxfId="1371" priority="869" operator="containsText" text="MLD">
      <formula>NOT(ISERROR(SEARCH("MLD",B17)))</formula>
    </cfRule>
  </conditionalFormatting>
  <conditionalFormatting sqref="B17:E18">
    <cfRule type="containsText" dxfId="1370" priority="874" operator="containsText" text="SP">
      <formula>NOT(ISERROR(SEARCH("SP",B17)))</formula>
    </cfRule>
  </conditionalFormatting>
  <conditionalFormatting sqref="B20:E20">
    <cfRule type="containsText" dxfId="1369" priority="1385" operator="containsText" text="SP">
      <formula>NOT(ISERROR(SEARCH("SP",B20)))</formula>
    </cfRule>
    <cfRule type="containsText" dxfId="1368" priority="1386" operator="containsText" text="STB">
      <formula>NOT(ISERROR(SEARCH("STB",B20)))</formula>
    </cfRule>
    <cfRule type="containsText" dxfId="1367" priority="1387" operator="containsText" text="MLD">
      <formula>NOT(ISERROR(SEARCH("MLD",B20)))</formula>
    </cfRule>
    <cfRule type="containsText" dxfId="1366" priority="1388" operator="containsText" text="N">
      <formula>NOT(ISERROR(SEARCH("N",B20)))</formula>
    </cfRule>
  </conditionalFormatting>
  <conditionalFormatting sqref="B23:E23">
    <cfRule type="containsText" dxfId="1365" priority="1349" operator="containsText" text="STB">
      <formula>NOT(ISERROR(SEARCH("STB",B23)))</formula>
    </cfRule>
    <cfRule type="containsText" dxfId="1364" priority="1350" operator="containsText" text="MLD">
      <formula>NOT(ISERROR(SEARCH("MLD",B23)))</formula>
    </cfRule>
    <cfRule type="containsText" dxfId="1363" priority="1351" operator="containsText" text="N">
      <formula>NOT(ISERROR(SEARCH("N",B23)))</formula>
    </cfRule>
  </conditionalFormatting>
  <conditionalFormatting sqref="B26:E26">
    <cfRule type="containsText" dxfId="1362" priority="1795" operator="containsText" text="STB">
      <formula>NOT(ISERROR(SEARCH("STB",B26)))</formula>
    </cfRule>
    <cfRule type="containsText" dxfId="1361" priority="1796" operator="containsText" text="MLD">
      <formula>NOT(ISERROR(SEARCH("MLD",B26)))</formula>
    </cfRule>
    <cfRule type="containsText" dxfId="1360" priority="1797" operator="containsText" text="N">
      <formula>NOT(ISERROR(SEARCH("N",B26)))</formula>
    </cfRule>
  </conditionalFormatting>
  <conditionalFormatting sqref="B32:E32">
    <cfRule type="containsText" dxfId="1359" priority="1908" operator="containsText" text="SP">
      <formula>NOT(ISERROR(SEARCH("SP",B32)))</formula>
    </cfRule>
  </conditionalFormatting>
  <conditionalFormatting sqref="B34:E34">
    <cfRule type="containsText" dxfId="1358" priority="855" operator="containsText" text="SP">
      <formula>NOT(ISERROR(SEARCH("SP",B34)))</formula>
    </cfRule>
  </conditionalFormatting>
  <conditionalFormatting sqref="B49:E49">
    <cfRule type="containsText" dxfId="1357" priority="5575" operator="containsText" text="SP">
      <formula>NOT(ISERROR(SEARCH("SP",B49)))</formula>
    </cfRule>
  </conditionalFormatting>
  <conditionalFormatting sqref="B55:E55">
    <cfRule type="containsText" dxfId="1356" priority="4639" operator="containsText" text="N">
      <formula>NOT(ISERROR(SEARCH("N",B55)))</formula>
    </cfRule>
    <cfRule type="containsText" dxfId="1355" priority="4642" operator="containsText" text="TC">
      <formula>NOT(ISERROR(SEARCH("TC",B55)))</formula>
    </cfRule>
  </conditionalFormatting>
  <conditionalFormatting sqref="B28:H28">
    <cfRule type="containsText" dxfId="1354" priority="2046" operator="containsText" text="SP">
      <formula>NOT(ISERROR(SEARCH("SP",B28)))</formula>
    </cfRule>
  </conditionalFormatting>
  <conditionalFormatting sqref="B14:I14 K14:M14">
    <cfRule type="containsText" dxfId="1353" priority="1670" operator="containsText" text="MLD">
      <formula>NOT(ISERROR(SEARCH("MLD",B14)))</formula>
    </cfRule>
    <cfRule type="containsText" dxfId="1352" priority="1671" operator="containsText" text="N">
      <formula>NOT(ISERROR(SEARCH("N",B14)))</formula>
    </cfRule>
  </conditionalFormatting>
  <conditionalFormatting sqref="B24:I24">
    <cfRule type="containsText" dxfId="1351" priority="550" operator="containsText" text="SP">
      <formula>NOT(ISERROR(SEARCH("SP",B24)))</formula>
    </cfRule>
  </conditionalFormatting>
  <conditionalFormatting sqref="B31:I31 K31:M31">
    <cfRule type="containsText" dxfId="1350" priority="2013" operator="containsText" text="N">
      <formula>NOT(ISERROR(SEARCH("N",B31)))</formula>
    </cfRule>
  </conditionalFormatting>
  <conditionalFormatting sqref="B33:I33">
    <cfRule type="containsText" dxfId="1349" priority="1259" operator="containsText" text="SP">
      <formula>NOT(ISERROR(SEARCH("SP",B33)))</formula>
    </cfRule>
    <cfRule type="containsText" dxfId="1348" priority="1261" operator="containsText" text="STB">
      <formula>NOT(ISERROR(SEARCH("STB",B33)))</formula>
    </cfRule>
    <cfRule type="containsText" dxfId="1347" priority="1262" operator="containsText" text="MLD">
      <formula>NOT(ISERROR(SEARCH("MLD",B33)))</formula>
    </cfRule>
    <cfRule type="containsText" dxfId="1346" priority="1263" operator="containsText" text="N">
      <formula>NOT(ISERROR(SEARCH("N",B33)))</formula>
    </cfRule>
  </conditionalFormatting>
  <conditionalFormatting sqref="B14:J14">
    <cfRule type="containsText" dxfId="1345" priority="555" operator="containsText" text="SP">
      <formula>NOT(ISERROR(SEARCH("SP",B14)))</formula>
    </cfRule>
  </conditionalFormatting>
  <conditionalFormatting sqref="B35:J35">
    <cfRule type="containsText" dxfId="1344" priority="2188" operator="containsText" text="TC">
      <formula>NOT(ISERROR(SEARCH("TC",B35)))</formula>
    </cfRule>
  </conditionalFormatting>
  <conditionalFormatting sqref="B7:M7">
    <cfRule type="containsText" dxfId="1343" priority="2056" operator="containsText" text="N">
      <formula>NOT(ISERROR(SEARCH("N",B7)))</formula>
    </cfRule>
  </conditionalFormatting>
  <conditionalFormatting sqref="B7:M8">
    <cfRule type="containsText" dxfId="1342" priority="921" operator="containsText" text="STB">
      <formula>NOT(ISERROR(SEARCH("STB",B7)))</formula>
    </cfRule>
    <cfRule type="containsText" dxfId="1341" priority="926" operator="containsText" text="MLD">
      <formula>NOT(ISERROR(SEARCH("MLD",B7)))</formula>
    </cfRule>
  </conditionalFormatting>
  <conditionalFormatting sqref="B15:M15">
    <cfRule type="containsText" dxfId="1340" priority="1683" operator="containsText" text="STB">
      <formula>NOT(ISERROR(SEARCH("STB",B15)))</formula>
    </cfRule>
    <cfRule type="containsText" dxfId="1339" priority="1686" operator="containsText" text="MLD">
      <formula>NOT(ISERROR(SEARCH("MLD",B15)))</formula>
    </cfRule>
    <cfRule type="containsText" dxfId="1338" priority="2050" operator="containsText" text="N">
      <formula>NOT(ISERROR(SEARCH("N",B15)))</formula>
    </cfRule>
  </conditionalFormatting>
  <conditionalFormatting sqref="B21:M21 B22:I22 K22:M22">
    <cfRule type="containsText" dxfId="1337" priority="1501" operator="containsText" text="N">
      <formula>NOT(ISERROR(SEARCH("N",B21)))</formula>
    </cfRule>
  </conditionalFormatting>
  <conditionalFormatting sqref="B21:M21 B22:I22">
    <cfRule type="containsText" dxfId="1336" priority="1499" operator="containsText" text="STB">
      <formula>NOT(ISERROR(SEARCH("STB",B21)))</formula>
    </cfRule>
    <cfRule type="containsText" dxfId="1335" priority="1500" operator="containsText" text="MLD">
      <formula>NOT(ISERROR(SEARCH("MLD",B21)))</formula>
    </cfRule>
  </conditionalFormatting>
  <conditionalFormatting sqref="B21:M21">
    <cfRule type="containsText" dxfId="1334" priority="1497" operator="containsText" text="SP">
      <formula>NOT(ISERROR(SEARCH("SP",B21)))</formula>
    </cfRule>
  </conditionalFormatting>
  <conditionalFormatting sqref="B25:M25">
    <cfRule type="containsText" dxfId="1333" priority="335" operator="containsText" text="SP">
      <formula>NOT(ISERROR(SEARCH("SP",B25)))</formula>
    </cfRule>
    <cfRule type="containsText" dxfId="1332" priority="336" operator="containsText" text="STB">
      <formula>NOT(ISERROR(SEARCH("STB",B25)))</formula>
    </cfRule>
    <cfRule type="containsText" dxfId="1331" priority="337" operator="containsText" text="MLD">
      <formula>NOT(ISERROR(SEARCH("MLD",B25)))</formula>
    </cfRule>
    <cfRule type="containsText" dxfId="1330" priority="338" operator="containsText" text="N">
      <formula>NOT(ISERROR(SEARCH("N",B25)))</formula>
    </cfRule>
  </conditionalFormatting>
  <conditionalFormatting sqref="B28:M28">
    <cfRule type="containsText" dxfId="1329" priority="2043" operator="containsText" text="STB">
      <formula>NOT(ISERROR(SEARCH("STB",B28)))</formula>
    </cfRule>
    <cfRule type="containsText" dxfId="1328" priority="2044" operator="containsText" text="MLD">
      <formula>NOT(ISERROR(SEARCH("MLD",B28)))</formula>
    </cfRule>
    <cfRule type="containsText" dxfId="1327" priority="2045" operator="containsText" text="N">
      <formula>NOT(ISERROR(SEARCH("N",B28)))</formula>
    </cfRule>
  </conditionalFormatting>
  <conditionalFormatting sqref="B40:M41">
    <cfRule type="containsText" dxfId="1326" priority="3638" operator="containsText" text="STB">
      <formula>NOT(ISERROR(SEARCH("STB",B40)))</formula>
    </cfRule>
    <cfRule type="containsText" dxfId="1325" priority="3639" operator="containsText" text="MLD">
      <formula>NOT(ISERROR(SEARCH("MLD",B40)))</formula>
    </cfRule>
    <cfRule type="containsText" dxfId="1324" priority="3640" operator="containsText" text="N">
      <formula>NOT(ISERROR(SEARCH("N",B40)))</formula>
    </cfRule>
  </conditionalFormatting>
  <conditionalFormatting sqref="B7:N8">
    <cfRule type="containsText" dxfId="1323" priority="393" operator="containsText" text="SP">
      <formula>NOT(ISERROR(SEARCH("SP",B7)))</formula>
    </cfRule>
  </conditionalFormatting>
  <conditionalFormatting sqref="B22:N22">
    <cfRule type="containsText" dxfId="1322" priority="722" operator="containsText" text="SP">
      <formula>NOT(ISERROR(SEARCH("SP",B22)))</formula>
    </cfRule>
  </conditionalFormatting>
  <conditionalFormatting sqref="B28:R28">
    <cfRule type="containsText" dxfId="1321" priority="542" operator="containsText" text="SP">
      <formula>NOT(ISERROR(SEARCH("SP",B28)))</formula>
    </cfRule>
  </conditionalFormatting>
  <conditionalFormatting sqref="B23:T23">
    <cfRule type="containsText" dxfId="1320" priority="1339" operator="containsText" text="SP">
      <formula>NOT(ISERROR(SEARCH("SP",B23)))</formula>
    </cfRule>
  </conditionalFormatting>
  <conditionalFormatting sqref="B15:U15">
    <cfRule type="containsText" dxfId="1319" priority="707" operator="containsText" text="SP">
      <formula>NOT(ISERROR(SEARCH("SP",B15)))</formula>
    </cfRule>
  </conditionalFormatting>
  <conditionalFormatting sqref="B26:U26">
    <cfRule type="containsText" dxfId="1318" priority="1773" operator="containsText" text="SP">
      <formula>NOT(ISERROR(SEARCH("SP",B26)))</formula>
    </cfRule>
  </conditionalFormatting>
  <conditionalFormatting sqref="B11:Y11">
    <cfRule type="containsText" dxfId="1317" priority="1565" operator="containsText" text="SP">
      <formula>NOT(ISERROR(SEARCH("SP",B11)))</formula>
    </cfRule>
  </conditionalFormatting>
  <conditionalFormatting sqref="B13:Y13">
    <cfRule type="containsText" dxfId="1316" priority="1522" operator="containsText" text="SP">
      <formula>NOT(ISERROR(SEARCH("SP",B13)))</formula>
    </cfRule>
    <cfRule type="containsText" dxfId="1315" priority="1524" operator="containsText" text="STB">
      <formula>NOT(ISERROR(SEARCH("STB",B13)))</formula>
    </cfRule>
    <cfRule type="containsText" dxfId="1314" priority="1525" operator="containsText" text="MLD">
      <formula>NOT(ISERROR(SEARCH("MLD",B13)))</formula>
    </cfRule>
    <cfRule type="containsText" dxfId="1313" priority="1526" operator="containsText" text="N">
      <formula>NOT(ISERROR(SEARCH("N",B13)))</formula>
    </cfRule>
  </conditionalFormatting>
  <conditionalFormatting sqref="B37:AC38">
    <cfRule type="containsText" dxfId="1312" priority="2214" operator="containsText" text="STB2">
      <formula>NOT(ISERROR(SEARCH("STB2",B37)))</formula>
    </cfRule>
    <cfRule type="containsText" dxfId="1311" priority="2215" operator="containsText" text="SP">
      <formula>NOT(ISERROR(SEARCH("SP",B37)))</formula>
    </cfRule>
    <cfRule type="containsText" dxfId="1310" priority="2216" operator="containsText" text="STB 1">
      <formula>NOT(ISERROR(SEARCH("STB 1",B37)))</formula>
    </cfRule>
    <cfRule type="containsText" dxfId="1309" priority="2217" operator="containsText" text="SYB 3">
      <formula>NOT(ISERROR(SEARCH("SYB 3",B37)))</formula>
    </cfRule>
    <cfRule type="containsText" dxfId="1308" priority="2218" operator="containsText" text="STB3">
      <formula>NOT(ISERROR(SEARCH("STB3",B37)))</formula>
    </cfRule>
    <cfRule type="containsText" dxfId="1307" priority="2219" operator="containsText" text="STB/RP1">
      <formula>NOT(ISERROR(SEARCH("STB/RP1",B37)))</formula>
    </cfRule>
    <cfRule type="containsText" dxfId="1306" priority="2220" operator="containsText" text="MLD 2">
      <formula>NOT(ISERROR(SEARCH("MLD 2",B37)))</formula>
    </cfRule>
    <cfRule type="containsText" dxfId="1305" priority="2221" operator="containsText" text="MLD2">
      <formula>NOT(ISERROR(SEARCH("MLD2",B37)))</formula>
    </cfRule>
    <cfRule type="containsText" dxfId="1304" priority="2222" operator="containsText" text="MLD1">
      <formula>NOT(ISERROR(SEARCH("MLD1",B37)))</formula>
    </cfRule>
  </conditionalFormatting>
  <conditionalFormatting sqref="B39:AC39">
    <cfRule type="containsText" dxfId="1303" priority="2155" operator="containsText" text="SP">
      <formula>NOT(ISERROR(SEARCH("SP",B39)))</formula>
    </cfRule>
    <cfRule type="containsText" dxfId="1302" priority="2156" operator="containsText" text="STB">
      <formula>NOT(ISERROR(SEARCH("STB",B39)))</formula>
    </cfRule>
    <cfRule type="containsText" dxfId="1301" priority="2157" operator="containsText" text="MLD">
      <formula>NOT(ISERROR(SEARCH("MLD",B39)))</formula>
    </cfRule>
    <cfRule type="containsText" dxfId="1300" priority="2158" operator="containsText" text="N">
      <formula>NOT(ISERROR(SEARCH("N",B39)))</formula>
    </cfRule>
  </conditionalFormatting>
  <conditionalFormatting sqref="B40:AC41">
    <cfRule type="containsText" dxfId="1299" priority="3220" operator="containsText" text="SP">
      <formula>NOT(ISERROR(SEARCH("SP",B40)))</formula>
    </cfRule>
  </conditionalFormatting>
  <conditionalFormatting sqref="C16:D16">
    <cfRule type="containsText" dxfId="1298" priority="372" operator="containsText" text="SP">
      <formula>NOT(ISERROR(SEARCH("SP",C16)))</formula>
    </cfRule>
    <cfRule type="containsText" dxfId="1297" priority="373" operator="containsText" text="STB">
      <formula>NOT(ISERROR(SEARCH("STB",C16)))</formula>
    </cfRule>
    <cfRule type="containsText" dxfId="1296" priority="374" operator="containsText" text="MLD">
      <formula>NOT(ISERROR(SEARCH("MLD",C16)))</formula>
    </cfRule>
    <cfRule type="containsText" dxfId="1295" priority="375" operator="containsText" text="N">
      <formula>NOT(ISERROR(SEARCH("N",C16)))</formula>
    </cfRule>
  </conditionalFormatting>
  <conditionalFormatting sqref="C27:D27">
    <cfRule type="containsText" dxfId="1294" priority="364" operator="containsText" text="SP">
      <formula>NOT(ISERROR(SEARCH("SP",C27)))</formula>
    </cfRule>
    <cfRule type="containsText" dxfId="1293" priority="365" operator="containsText" text="STB">
      <formula>NOT(ISERROR(SEARCH("STB",C27)))</formula>
    </cfRule>
    <cfRule type="containsText" dxfId="1292" priority="366" operator="containsText" text="MLD">
      <formula>NOT(ISERROR(SEARCH("MLD",C27)))</formula>
    </cfRule>
    <cfRule type="containsText" dxfId="1291" priority="367" operator="containsText" text="N">
      <formula>NOT(ISERROR(SEARCH("N",C27)))</formula>
    </cfRule>
  </conditionalFormatting>
  <conditionalFormatting sqref="C17:E19">
    <cfRule type="containsText" dxfId="1290" priority="1460" operator="containsText" text="N">
      <formula>NOT(ISERROR(SEARCH("N",C17)))</formula>
    </cfRule>
  </conditionalFormatting>
  <conditionalFormatting sqref="C18:E19">
    <cfRule type="containsText" dxfId="1289" priority="1458" operator="containsText" text="STB">
      <formula>NOT(ISERROR(SEARCH("STB",C18)))</formula>
    </cfRule>
    <cfRule type="containsText" dxfId="1288" priority="1459" operator="containsText" text="MLD">
      <formula>NOT(ISERROR(SEARCH("MLD",C18)))</formula>
    </cfRule>
  </conditionalFormatting>
  <conditionalFormatting sqref="C19:E19 G19:I19">
    <cfRule type="containsText" dxfId="1287" priority="1884" operator="containsText" text="SP">
      <formula>NOT(ISERROR(SEARCH("SP",C19)))</formula>
    </cfRule>
  </conditionalFormatting>
  <conditionalFormatting sqref="C24:E24 G24:I24">
    <cfRule type="containsText" dxfId="1286" priority="1266" operator="containsText" text="STB">
      <formula>NOT(ISERROR(SEARCH("STB",C24)))</formula>
    </cfRule>
    <cfRule type="containsText" dxfId="1285" priority="1267" operator="containsText" text="MLD">
      <formula>NOT(ISERROR(SEARCH("MLD",C24)))</formula>
    </cfRule>
    <cfRule type="containsText" dxfId="1284" priority="1268" operator="containsText" text="N">
      <formula>NOT(ISERROR(SEARCH("N",C24)))</formula>
    </cfRule>
    <cfRule type="containsText" dxfId="1283" priority="1271" operator="containsText" text="SP">
      <formula>NOT(ISERROR(SEARCH("SP",C24)))</formula>
    </cfRule>
    <cfRule type="containsText" dxfId="1282" priority="1274" operator="containsText" text="STB">
      <formula>NOT(ISERROR(SEARCH("STB",C24)))</formula>
    </cfRule>
    <cfRule type="containsText" dxfId="1281" priority="1275" operator="containsText" text="MLD">
      <formula>NOT(ISERROR(SEARCH("MLD",C24)))</formula>
    </cfRule>
    <cfRule type="containsText" dxfId="1280" priority="1276" operator="containsText" text="N">
      <formula>NOT(ISERROR(SEARCH("N",C24)))</formula>
    </cfRule>
  </conditionalFormatting>
  <conditionalFormatting sqref="C29:E29">
    <cfRule type="containsText" dxfId="1279" priority="1852" operator="containsText" text="SP">
      <formula>NOT(ISERROR(SEARCH("SP",C29)))</formula>
    </cfRule>
    <cfRule type="containsText" dxfId="1278" priority="1853" operator="containsText" text="STB">
      <formula>NOT(ISERROR(SEARCH("STB",C29)))</formula>
    </cfRule>
    <cfRule type="containsText" dxfId="1277" priority="1854" operator="containsText" text="MLD">
      <formula>NOT(ISERROR(SEARCH("MLD",C29)))</formula>
    </cfRule>
    <cfRule type="containsText" dxfId="1276" priority="1855" operator="containsText" text="N">
      <formula>NOT(ISERROR(SEARCH("N",C29)))</formula>
    </cfRule>
  </conditionalFormatting>
  <conditionalFormatting sqref="C29:E30">
    <cfRule type="containsText" dxfId="1275" priority="1856" operator="containsText" text="SP">
      <formula>NOT(ISERROR(SEARCH("SP",C29)))</formula>
    </cfRule>
    <cfRule type="containsText" dxfId="1274" priority="1857" operator="containsText" text="STB">
      <formula>NOT(ISERROR(SEARCH("STB",C29)))</formula>
    </cfRule>
    <cfRule type="containsText" dxfId="1273" priority="1858" operator="containsText" text="MLD">
      <formula>NOT(ISERROR(SEARCH("MLD",C29)))</formula>
    </cfRule>
    <cfRule type="containsText" dxfId="1272" priority="1859" operator="containsText" text="N">
      <formula>NOT(ISERROR(SEARCH("N",C29)))</formula>
    </cfRule>
  </conditionalFormatting>
  <conditionalFormatting sqref="C39:E39 G39:I39 K39:M39 O39:Q39 S39:U39">
    <cfRule type="containsText" dxfId="1271" priority="2150" operator="containsText" text="SP">
      <formula>NOT(ISERROR(SEARCH("SP",C39)))</formula>
    </cfRule>
  </conditionalFormatting>
  <conditionalFormatting sqref="C31:H31">
    <cfRule type="containsText" dxfId="1270" priority="2006" operator="containsText" text="SP">
      <formula>NOT(ISERROR(SEARCH("SP",C31)))</formula>
    </cfRule>
    <cfRule type="containsText" dxfId="1269" priority="2007" operator="containsText" text="STB">
      <formula>NOT(ISERROR(SEARCH("STB",C31)))</formula>
    </cfRule>
    <cfRule type="containsText" dxfId="1268" priority="2008" operator="containsText" text="MLD">
      <formula>NOT(ISERROR(SEARCH("MLD",C31)))</formula>
    </cfRule>
    <cfRule type="containsText" dxfId="1267" priority="2009" operator="containsText" text="N">
      <formula>NOT(ISERROR(SEARCH("N",C31)))</formula>
    </cfRule>
  </conditionalFormatting>
  <conditionalFormatting sqref="C31:I31 K31:M31">
    <cfRule type="containsText" dxfId="1266" priority="2011" operator="containsText" text="STB">
      <formula>NOT(ISERROR(SEARCH("STB",C31)))</formula>
    </cfRule>
    <cfRule type="containsText" dxfId="1265" priority="2012" operator="containsText" text="MLD">
      <formula>NOT(ISERROR(SEARCH("MLD",C31)))</formula>
    </cfRule>
  </conditionalFormatting>
  <conditionalFormatting sqref="C31:I31">
    <cfRule type="containsText" dxfId="1264" priority="2010" operator="containsText" text="SP">
      <formula>NOT(ISERROR(SEARCH("SP",C31)))</formula>
    </cfRule>
  </conditionalFormatting>
  <conditionalFormatting sqref="C8:M8">
    <cfRule type="containsText" dxfId="1263" priority="1958" operator="containsText" text="N">
      <formula>NOT(ISERROR(SEARCH("N",C8)))</formula>
    </cfRule>
  </conditionalFormatting>
  <conditionalFormatting sqref="C12:M12 O12:Q12 S12:AC12">
    <cfRule type="containsText" dxfId="1262" priority="1549" operator="containsText" text="STB">
      <formula>NOT(ISERROR(SEARCH("STB",C12)))</formula>
    </cfRule>
  </conditionalFormatting>
  <conditionalFormatting sqref="C12:M12">
    <cfRule type="containsText" dxfId="1261" priority="1552" operator="containsText" text="MLD">
      <formula>NOT(ISERROR(SEARCH("MLD",C12)))</formula>
    </cfRule>
    <cfRule type="containsText" dxfId="1260" priority="1553" operator="containsText" text="N">
      <formula>NOT(ISERROR(SEARCH("N",C12)))</formula>
    </cfRule>
  </conditionalFormatting>
  <conditionalFormatting sqref="D35">
    <cfRule type="containsText" dxfId="1259" priority="2190" operator="containsText" text="N">
      <formula>NOT(ISERROR(SEARCH("N",D35)))</formula>
    </cfRule>
  </conditionalFormatting>
  <conditionalFormatting sqref="E55">
    <cfRule type="containsText" dxfId="1258" priority="4647" operator="containsText" text="N">
      <formula>NOT(ISERROR(SEARCH("N",E55)))</formula>
    </cfRule>
    <cfRule type="containsText" dxfId="1257" priority="4648" operator="containsText" text="TC">
      <formula>NOT(ISERROR(SEARCH("TC",E55)))</formula>
    </cfRule>
  </conditionalFormatting>
  <conditionalFormatting sqref="E16:F16 I16:U16">
    <cfRule type="containsText" dxfId="1256" priority="1285" operator="containsText" text="STB">
      <formula>NOT(ISERROR(SEARCH("STB",E16)))</formula>
    </cfRule>
    <cfRule type="containsText" dxfId="1255" priority="1286" operator="containsText" text="MLD">
      <formula>NOT(ISERROR(SEARCH("MLD",E16)))</formula>
    </cfRule>
    <cfRule type="containsText" dxfId="1254" priority="1287" operator="containsText" text="N">
      <formula>NOT(ISERROR(SEARCH("N",E16)))</formula>
    </cfRule>
  </conditionalFormatting>
  <conditionalFormatting sqref="E16:F16">
    <cfRule type="containsText" dxfId="1253" priority="1284" operator="containsText" text="SP">
      <formula>NOT(ISERROR(SEARCH("SP",E16)))</formula>
    </cfRule>
  </conditionalFormatting>
  <conditionalFormatting sqref="E27:F27 N27:AC27 B27">
    <cfRule type="containsText" dxfId="1252" priority="1767" operator="containsText" text="SP">
      <formula>NOT(ISERROR(SEARCH("SP",B27)))</formula>
    </cfRule>
  </conditionalFormatting>
  <conditionalFormatting sqref="F10">
    <cfRule type="containsText" dxfId="1251" priority="724" operator="containsText" text="STB">
      <formula>NOT(ISERROR(SEARCH("STB",F10)))</formula>
    </cfRule>
    <cfRule type="containsText" dxfId="1250" priority="725" operator="containsText" text="MLD">
      <formula>NOT(ISERROR(SEARCH("MLD",F10)))</formula>
    </cfRule>
    <cfRule type="containsText" dxfId="1249" priority="726" operator="containsText" text="N">
      <formula>NOT(ISERROR(SEARCH("N",F10)))</formula>
    </cfRule>
    <cfRule type="containsText" dxfId="1248" priority="727" operator="containsText" text="SP">
      <formula>NOT(ISERROR(SEARCH("SP",F10)))</formula>
    </cfRule>
    <cfRule type="containsText" dxfId="1247" priority="728" operator="containsText" text="N">
      <formula>NOT(ISERROR(SEARCH("N",F10)))</formula>
    </cfRule>
    <cfRule type="containsText" dxfId="1246" priority="729" operator="containsText" text="STB">
      <formula>NOT(ISERROR(SEARCH("STB",F10)))</formula>
    </cfRule>
    <cfRule type="containsText" dxfId="1245" priority="730" operator="containsText" text="MLD">
      <formula>NOT(ISERROR(SEARCH("MLD",F10)))</formula>
    </cfRule>
    <cfRule type="containsText" dxfId="1244" priority="731" operator="containsText" text="STB">
      <formula>NOT(ISERROR(SEARCH("STB",F10)))</formula>
    </cfRule>
    <cfRule type="containsText" dxfId="1243" priority="732" operator="containsText" text="MLD">
      <formula>NOT(ISERROR(SEARCH("MLD",F10)))</formula>
    </cfRule>
    <cfRule type="containsText" dxfId="1242" priority="733" operator="containsText" text="SP">
      <formula>NOT(ISERROR(SEARCH("SP",F10)))</formula>
    </cfRule>
    <cfRule type="containsText" dxfId="1241" priority="734" operator="containsText" text="N">
      <formula>NOT(ISERROR(SEARCH("N",F10)))</formula>
    </cfRule>
    <cfRule type="containsText" dxfId="1240" priority="735" operator="containsText" text="SP">
      <formula>NOT(ISERROR(SEARCH("SP",F10)))</formula>
    </cfRule>
    <cfRule type="containsText" dxfId="1239" priority="736" operator="containsText" text="TC">
      <formula>NOT(ISERROR(SEARCH("TC",F10)))</formula>
    </cfRule>
    <cfRule type="containsText" dxfId="1238" priority="737" operator="containsText" text="SP">
      <formula>NOT(ISERROR(SEARCH("SP",F10)))</formula>
    </cfRule>
  </conditionalFormatting>
  <conditionalFormatting sqref="F11">
    <cfRule type="containsText" dxfId="1237" priority="1582" operator="containsText" text="N">
      <formula>NOT(ISERROR(SEARCH("N",F11)))</formula>
    </cfRule>
    <cfRule type="containsText" dxfId="1236" priority="1586" operator="containsText" text="MLD">
      <formula>NOT(ISERROR(SEARCH("MLD",F11)))</formula>
    </cfRule>
  </conditionalFormatting>
  <conditionalFormatting sqref="F11:F13 J11:J13">
    <cfRule type="containsText" dxfId="1235" priority="1520" operator="containsText" text="STB">
      <formula>NOT(ISERROR(SEARCH("STB",F11)))</formula>
    </cfRule>
  </conditionalFormatting>
  <conditionalFormatting sqref="F12:F13 J12:J13">
    <cfRule type="containsText" dxfId="1234" priority="1519" operator="containsText" text="N">
      <formula>NOT(ISERROR(SEARCH("N",F12)))</formula>
    </cfRule>
    <cfRule type="containsText" dxfId="1233" priority="1521" operator="containsText" text="MLD">
      <formula>NOT(ISERROR(SEARCH("MLD",F12)))</formula>
    </cfRule>
  </conditionalFormatting>
  <conditionalFormatting sqref="F16:F17">
    <cfRule type="containsText" dxfId="1232" priority="848" operator="containsText" text="N">
      <formula>NOT(ISERROR(SEARCH("N",F16)))</formula>
    </cfRule>
    <cfRule type="containsText" dxfId="1231" priority="850" operator="containsText" text="STB">
      <formula>NOT(ISERROR(SEARCH("STB",F16)))</formula>
    </cfRule>
    <cfRule type="containsText" dxfId="1230" priority="851" operator="containsText" text="MLD">
      <formula>NOT(ISERROR(SEARCH("MLD",F16)))</formula>
    </cfRule>
  </conditionalFormatting>
  <conditionalFormatting sqref="F17:F18">
    <cfRule type="containsText" dxfId="1229" priority="807" operator="containsText" text="SP">
      <formula>NOT(ISERROR(SEARCH("SP",F17)))</formula>
    </cfRule>
    <cfRule type="containsText" dxfId="1228" priority="808" operator="containsText" text="STB">
      <formula>NOT(ISERROR(SEARCH("STB",F17)))</formula>
    </cfRule>
    <cfRule type="containsText" dxfId="1227" priority="809" operator="containsText" text="MLD">
      <formula>NOT(ISERROR(SEARCH("MLD",F17)))</formula>
    </cfRule>
  </conditionalFormatting>
  <conditionalFormatting sqref="F18">
    <cfRule type="containsText" dxfId="1226" priority="800" operator="containsText" text="STB">
      <formula>NOT(ISERROR(SEARCH("STB",F18)))</formula>
    </cfRule>
    <cfRule type="containsText" dxfId="1225" priority="801" operator="containsText" text="MLD">
      <formula>NOT(ISERROR(SEARCH("MLD",F18)))</formula>
    </cfRule>
    <cfRule type="containsText" dxfId="1224" priority="802" operator="containsText" text="N">
      <formula>NOT(ISERROR(SEARCH("N",F18)))</formula>
    </cfRule>
    <cfRule type="containsText" dxfId="1223" priority="803" operator="containsText" text="SP">
      <formula>NOT(ISERROR(SEARCH("SP",F18)))</formula>
    </cfRule>
    <cfRule type="containsText" dxfId="1222" priority="804" operator="containsText" text="TC">
      <formula>NOT(ISERROR(SEARCH("TC",F18)))</formula>
    </cfRule>
    <cfRule type="containsText" dxfId="1221" priority="806" operator="containsText" text="N">
      <formula>NOT(ISERROR(SEARCH("N",F18)))</formula>
    </cfRule>
  </conditionalFormatting>
  <conditionalFormatting sqref="F18:F19">
    <cfRule type="containsText" dxfId="1220" priority="526" operator="containsText" text="SP">
      <formula>NOT(ISERROR(SEARCH("SP",F18)))</formula>
    </cfRule>
  </conditionalFormatting>
  <conditionalFormatting sqref="F18:F20">
    <cfRule type="containsText" dxfId="1219" priority="523" operator="containsText" text="N">
      <formula>NOT(ISERROR(SEARCH("N",F18)))</formula>
    </cfRule>
  </conditionalFormatting>
  <conditionalFormatting sqref="F19">
    <cfRule type="containsText" dxfId="1218" priority="519" operator="containsText" text="N">
      <formula>NOT(ISERROR(SEARCH("N",F19)))</formula>
    </cfRule>
    <cfRule type="containsText" dxfId="1217" priority="520" operator="containsText" text="SP">
      <formula>NOT(ISERROR(SEARCH("SP",F19)))</formula>
    </cfRule>
    <cfRule type="containsText" dxfId="1216" priority="521" operator="containsText" text="TC">
      <formula>NOT(ISERROR(SEARCH("TC",F19)))</formula>
    </cfRule>
    <cfRule type="containsText" dxfId="1215" priority="522" operator="containsText" text="SP">
      <formula>NOT(ISERROR(SEARCH("SP",F19)))</formula>
    </cfRule>
    <cfRule type="containsText" dxfId="1214" priority="524" operator="containsText" text="SP">
      <formula>NOT(ISERROR(SEARCH("SP",F19)))</formula>
    </cfRule>
    <cfRule type="containsText" dxfId="1213" priority="525" operator="containsText" text="TC">
      <formula>NOT(ISERROR(SEARCH("TC",F19)))</formula>
    </cfRule>
  </conditionalFormatting>
  <conditionalFormatting sqref="F20">
    <cfRule type="containsText" dxfId="1212" priority="1376" operator="containsText" text="STB">
      <formula>NOT(ISERROR(SEARCH("STB",F20)))</formula>
    </cfRule>
    <cfRule type="containsText" dxfId="1211" priority="1377" operator="containsText" text="MLD">
      <formula>NOT(ISERROR(SEARCH("MLD",F20)))</formula>
    </cfRule>
  </conditionalFormatting>
  <conditionalFormatting sqref="F23">
    <cfRule type="containsText" dxfId="1210" priority="1343" operator="containsText" text="N">
      <formula>NOT(ISERROR(SEARCH("N",F23)))</formula>
    </cfRule>
    <cfRule type="containsText" dxfId="1209" priority="1347" operator="containsText" text="MLD">
      <formula>NOT(ISERROR(SEARCH("MLD",F23)))</formula>
    </cfRule>
  </conditionalFormatting>
  <conditionalFormatting sqref="F23:F24">
    <cfRule type="containsText" dxfId="1208" priority="548" operator="containsText" text="STB">
      <formula>NOT(ISERROR(SEARCH("STB",F23)))</formula>
    </cfRule>
  </conditionalFormatting>
  <conditionalFormatting sqref="F24">
    <cfRule type="containsText" dxfId="1207" priority="549" operator="containsText" text="MLD">
      <formula>NOT(ISERROR(SEARCH("MLD",F24)))</formula>
    </cfRule>
  </conditionalFormatting>
  <conditionalFormatting sqref="F24:F25">
    <cfRule type="containsText" dxfId="1206" priority="333" operator="containsText" text="N">
      <formula>NOT(ISERROR(SEARCH("N",F24)))</formula>
    </cfRule>
  </conditionalFormatting>
  <conditionalFormatting sqref="F25">
    <cfRule type="containsText" dxfId="1205" priority="332" operator="containsText" text="STB">
      <formula>NOT(ISERROR(SEARCH("STB",F25)))</formula>
    </cfRule>
    <cfRule type="containsText" dxfId="1204" priority="334" operator="containsText" text="MLD">
      <formula>NOT(ISERROR(SEARCH("MLD",F25)))</formula>
    </cfRule>
  </conditionalFormatting>
  <conditionalFormatting sqref="F26">
    <cfRule type="containsText" dxfId="1203" priority="1789" operator="containsText" text="N">
      <formula>NOT(ISERROR(SEARCH("N",F26)))</formula>
    </cfRule>
    <cfRule type="containsText" dxfId="1202" priority="1793" operator="containsText" text="MLD">
      <formula>NOT(ISERROR(SEARCH("MLD",F26)))</formula>
    </cfRule>
  </conditionalFormatting>
  <conditionalFormatting sqref="F27 N27">
    <cfRule type="containsText" dxfId="1201" priority="1766" operator="containsText" text="MLD">
      <formula>NOT(ISERROR(SEARCH("MLD",F27)))</formula>
    </cfRule>
  </conditionalFormatting>
  <conditionalFormatting sqref="F29">
    <cfRule type="containsText" dxfId="1200" priority="396" operator="containsText" text="N">
      <formula>NOT(ISERROR(SEARCH("N",F29)))</formula>
    </cfRule>
    <cfRule type="containsText" dxfId="1199" priority="398" operator="containsText" text="STB">
      <formula>NOT(ISERROR(SEARCH("STB",F29)))</formula>
    </cfRule>
    <cfRule type="containsText" dxfId="1198" priority="399" operator="containsText" text="MLD">
      <formula>NOT(ISERROR(SEARCH("MLD",F29)))</formula>
    </cfRule>
  </conditionalFormatting>
  <conditionalFormatting sqref="F30">
    <cfRule type="containsText" dxfId="1197" priority="450" operator="containsText" text="TC">
      <formula>NOT(ISERROR(SEARCH("TC",F30)))</formula>
    </cfRule>
    <cfRule type="containsText" dxfId="1196" priority="451" operator="containsText" text="N">
      <formula>NOT(ISERROR(SEARCH("N",F30)))</formula>
    </cfRule>
    <cfRule type="containsText" dxfId="1195" priority="452" operator="containsText" text="SP">
      <formula>NOT(ISERROR(SEARCH("SP",F30)))</formula>
    </cfRule>
    <cfRule type="containsText" dxfId="1194" priority="453" operator="containsText" text="TC">
      <formula>NOT(ISERROR(SEARCH("TC",F30)))</formula>
    </cfRule>
    <cfRule type="containsText" dxfId="1193" priority="454" operator="containsText" text="SP">
      <formula>NOT(ISERROR(SEARCH("SP",F30)))</formula>
    </cfRule>
  </conditionalFormatting>
  <conditionalFormatting sqref="F32">
    <cfRule type="containsText" dxfId="1192" priority="633" operator="containsText" text="SP">
      <formula>NOT(ISERROR(SEARCH("SP",F32)))</formula>
    </cfRule>
    <cfRule type="containsText" dxfId="1191" priority="634" operator="containsText" text="STB">
      <formula>NOT(ISERROR(SEARCH("STB",F32)))</formula>
    </cfRule>
    <cfRule type="containsText" dxfId="1190" priority="635" operator="containsText" text="MLD">
      <formula>NOT(ISERROR(SEARCH("MLD",F32)))</formula>
    </cfRule>
    <cfRule type="containsText" dxfId="1189" priority="636" operator="containsText" text="N">
      <formula>NOT(ISERROR(SEARCH("N",F32)))</formula>
    </cfRule>
    <cfRule type="containsText" dxfId="1188" priority="637" operator="containsText" text="SP">
      <formula>NOT(ISERROR(SEARCH("SP",F32)))</formula>
    </cfRule>
    <cfRule type="containsText" dxfId="1187" priority="638" operator="containsText" text="N">
      <formula>NOT(ISERROR(SEARCH("N",F32)))</formula>
    </cfRule>
    <cfRule type="containsText" dxfId="1186" priority="639" operator="containsText" text="STB">
      <formula>NOT(ISERROR(SEARCH("STB",F32)))</formula>
    </cfRule>
    <cfRule type="containsText" dxfId="1185" priority="640" operator="containsText" text="MLD">
      <formula>NOT(ISERROR(SEARCH("MLD",F32)))</formula>
    </cfRule>
    <cfRule type="containsText" dxfId="1184" priority="641" operator="containsText" text="STB">
      <formula>NOT(ISERROR(SEARCH("STB",F32)))</formula>
    </cfRule>
    <cfRule type="containsText" dxfId="1183" priority="642" operator="containsText" text="MLD">
      <formula>NOT(ISERROR(SEARCH("MLD",F32)))</formula>
    </cfRule>
    <cfRule type="containsText" dxfId="1182" priority="643" operator="containsText" text="SP">
      <formula>NOT(ISERROR(SEARCH("SP",F32)))</formula>
    </cfRule>
    <cfRule type="containsText" dxfId="1181" priority="645" operator="containsText" text="SP">
      <formula>NOT(ISERROR(SEARCH("SP",F32)))</formula>
    </cfRule>
    <cfRule type="containsText" dxfId="1180" priority="646" operator="containsText" text="TC">
      <formula>NOT(ISERROR(SEARCH("TC",F32)))</formula>
    </cfRule>
    <cfRule type="containsText" dxfId="1179" priority="647" operator="containsText" text="SP">
      <formula>NOT(ISERROR(SEARCH("SP",F32)))</formula>
    </cfRule>
  </conditionalFormatting>
  <conditionalFormatting sqref="F32:F33">
    <cfRule type="containsText" dxfId="1178" priority="644" operator="containsText" text="N">
      <formula>NOT(ISERROR(SEARCH("N",F32)))</formula>
    </cfRule>
  </conditionalFormatting>
  <conditionalFormatting sqref="F33">
    <cfRule type="containsText" dxfId="1177" priority="1257" operator="containsText" text="STB">
      <formula>NOT(ISERROR(SEARCH("STB",F33)))</formula>
    </cfRule>
    <cfRule type="containsText" dxfId="1176" priority="1258" operator="containsText" text="MLD">
      <formula>NOT(ISERROR(SEARCH("MLD",F33)))</formula>
    </cfRule>
  </conditionalFormatting>
  <conditionalFormatting sqref="F34">
    <cfRule type="containsText" dxfId="1175" priority="475" operator="containsText" text="STB">
      <formula>NOT(ISERROR(SEARCH("STB",F34)))</formula>
    </cfRule>
    <cfRule type="containsText" dxfId="1174" priority="476" operator="containsText" text="MLD">
      <formula>NOT(ISERROR(SEARCH("MLD",F34)))</formula>
    </cfRule>
    <cfRule type="containsText" dxfId="1173" priority="477" operator="containsText" text="N">
      <formula>NOT(ISERROR(SEARCH("N",F34)))</formula>
    </cfRule>
  </conditionalFormatting>
  <conditionalFormatting sqref="F39 J39 N39 B39:B41 R39:R41">
    <cfRule type="containsText" dxfId="1172" priority="2151" operator="containsText" text="N">
      <formula>NOT(ISERROR(SEARCH("N",B39)))</formula>
    </cfRule>
    <cfRule type="containsText" dxfId="1171" priority="2153" operator="containsText" text="STB">
      <formula>NOT(ISERROR(SEARCH("STB",B39)))</formula>
    </cfRule>
    <cfRule type="containsText" dxfId="1170" priority="2154" operator="containsText" text="MLD">
      <formula>NOT(ISERROR(SEARCH("MLD",B39)))</formula>
    </cfRule>
  </conditionalFormatting>
  <conditionalFormatting sqref="F55 J55">
    <cfRule type="containsText" dxfId="1169" priority="4621" operator="containsText" text="N">
      <formula>NOT(ISERROR(SEARCH("N",F55)))</formula>
    </cfRule>
    <cfRule type="containsText" dxfId="1168" priority="4622" operator="containsText" text="SP">
      <formula>NOT(ISERROR(SEARCH("SP",F55)))</formula>
    </cfRule>
    <cfRule type="containsText" dxfId="1167" priority="4624" operator="containsText" text="TC">
      <formula>NOT(ISERROR(SEARCH("TC",F55)))</formula>
    </cfRule>
    <cfRule type="containsText" dxfId="1166" priority="4626" operator="containsText" text="SP">
      <formula>NOT(ISERROR(SEARCH("SP",F55)))</formula>
    </cfRule>
  </conditionalFormatting>
  <conditionalFormatting sqref="F27:H27">
    <cfRule type="containsText" dxfId="1165" priority="363" operator="containsText" text="N">
      <formula>NOT(ISERROR(SEARCH("N",F27)))</formula>
    </cfRule>
  </conditionalFormatting>
  <conditionalFormatting sqref="F9:I10">
    <cfRule type="containsText" dxfId="1164" priority="556" operator="containsText" text="SP">
      <formula>NOT(ISERROR(SEARCH("SP",F9)))</formula>
    </cfRule>
  </conditionalFormatting>
  <conditionalFormatting sqref="F11:I11">
    <cfRule type="containsText" dxfId="1163" priority="1583" operator="containsText" text="STB">
      <formula>NOT(ISERROR(SEARCH("STB",F11)))</formula>
    </cfRule>
    <cfRule type="containsText" dxfId="1162" priority="1584" operator="containsText" text="MLD">
      <formula>NOT(ISERROR(SEARCH("MLD",F11)))</formula>
    </cfRule>
    <cfRule type="containsText" dxfId="1161" priority="1585" operator="containsText" text="N">
      <formula>NOT(ISERROR(SEARCH("N",F11)))</formula>
    </cfRule>
  </conditionalFormatting>
  <conditionalFormatting sqref="F20:I20">
    <cfRule type="containsText" dxfId="1160" priority="1378" operator="containsText" text="SP">
      <formula>NOT(ISERROR(SEARCH("SP",F20)))</formula>
    </cfRule>
    <cfRule type="containsText" dxfId="1159" priority="1379" operator="containsText" text="STB">
      <formula>NOT(ISERROR(SEARCH("STB",F20)))</formula>
    </cfRule>
    <cfRule type="containsText" dxfId="1158" priority="1380" operator="containsText" text="MLD">
      <formula>NOT(ISERROR(SEARCH("MLD",F20)))</formula>
    </cfRule>
    <cfRule type="containsText" dxfId="1157" priority="1381" operator="containsText" text="N">
      <formula>NOT(ISERROR(SEARCH("N",F20)))</formula>
    </cfRule>
  </conditionalFormatting>
  <conditionalFormatting sqref="F26:I26">
    <cfRule type="containsText" dxfId="1156" priority="1790" operator="containsText" text="STB">
      <formula>NOT(ISERROR(SEARCH("STB",F26)))</formula>
    </cfRule>
    <cfRule type="containsText" dxfId="1155" priority="1791" operator="containsText" text="MLD">
      <formula>NOT(ISERROR(SEARCH("MLD",F26)))</formula>
    </cfRule>
    <cfRule type="containsText" dxfId="1154" priority="1792" operator="containsText" text="N">
      <formula>NOT(ISERROR(SEARCH("N",F26)))</formula>
    </cfRule>
  </conditionalFormatting>
  <conditionalFormatting sqref="F29:I30">
    <cfRule type="containsText" dxfId="1153" priority="397" operator="containsText" text="SP">
      <formula>NOT(ISERROR(SEARCH("SP",F29)))</formula>
    </cfRule>
  </conditionalFormatting>
  <conditionalFormatting sqref="F34:I34">
    <cfRule type="containsText" dxfId="1152" priority="478" operator="containsText" text="SP">
      <formula>NOT(ISERROR(SEARCH("SP",F34)))</formula>
    </cfRule>
  </conditionalFormatting>
  <conditionalFormatting sqref="F23:J23">
    <cfRule type="containsText" dxfId="1151" priority="1344" operator="containsText" text="STB">
      <formula>NOT(ISERROR(SEARCH("STB",F23)))</formula>
    </cfRule>
    <cfRule type="containsText" dxfId="1150" priority="1345" operator="containsText" text="MLD">
      <formula>NOT(ISERROR(SEARCH("MLD",F23)))</formula>
    </cfRule>
    <cfRule type="containsText" dxfId="1149" priority="1346" operator="containsText" text="N">
      <formula>NOT(ISERROR(SEARCH("N",F23)))</formula>
    </cfRule>
  </conditionalFormatting>
  <conditionalFormatting sqref="F18:M18">
    <cfRule type="containsText" dxfId="1148" priority="805" operator="containsText" text="SP">
      <formula>NOT(ISERROR(SEARCH("SP",F18)))</formula>
    </cfRule>
  </conditionalFormatting>
  <conditionalFormatting sqref="F55:M55">
    <cfRule type="containsText" dxfId="1147" priority="4625" operator="containsText" text="N">
      <formula>NOT(ISERROR(SEARCH("N",F55)))</formula>
    </cfRule>
    <cfRule type="containsText" dxfId="1146" priority="4628" operator="containsText" text="TC">
      <formula>NOT(ISERROR(SEARCH("TC",F55)))</formula>
    </cfRule>
  </conditionalFormatting>
  <conditionalFormatting sqref="G16:H16">
    <cfRule type="containsText" dxfId="1145" priority="368" operator="containsText" text="SP">
      <formula>NOT(ISERROR(SEARCH("SP",G16)))</formula>
    </cfRule>
    <cfRule type="containsText" dxfId="1144" priority="369" operator="containsText" text="STB">
      <formula>NOT(ISERROR(SEARCH("STB",G16)))</formula>
    </cfRule>
    <cfRule type="containsText" dxfId="1143" priority="370" operator="containsText" text="MLD">
      <formula>NOT(ISERROR(SEARCH("MLD",G16)))</formula>
    </cfRule>
    <cfRule type="containsText" dxfId="1142" priority="371" operator="containsText" text="N">
      <formula>NOT(ISERROR(SEARCH("N",G16)))</formula>
    </cfRule>
  </conditionalFormatting>
  <conditionalFormatting sqref="G27:H27">
    <cfRule type="containsText" dxfId="1141" priority="360" operator="containsText" text="SP">
      <formula>NOT(ISERROR(SEARCH("SP",G27)))</formula>
    </cfRule>
    <cfRule type="containsText" dxfId="1140" priority="361" operator="containsText" text="STB">
      <formula>NOT(ISERROR(SEARCH("STB",G27)))</formula>
    </cfRule>
    <cfRule type="containsText" dxfId="1139" priority="362" operator="containsText" text="MLD">
      <formula>NOT(ISERROR(SEARCH("MLD",G27)))</formula>
    </cfRule>
  </conditionalFormatting>
  <conditionalFormatting sqref="G17:I17">
    <cfRule type="containsText" dxfId="1138" priority="1297" operator="containsText" text="SP">
      <formula>NOT(ISERROR(SEARCH("SP",G17)))</formula>
    </cfRule>
  </conditionalFormatting>
  <conditionalFormatting sqref="G17:I19">
    <cfRule type="containsText" dxfId="1137" priority="1295" operator="containsText" text="STB">
      <formula>NOT(ISERROR(SEARCH("STB",G17)))</formula>
    </cfRule>
    <cfRule type="containsText" dxfId="1136" priority="1296" operator="containsText" text="MLD">
      <formula>NOT(ISERROR(SEARCH("MLD",G17)))</formula>
    </cfRule>
    <cfRule type="containsText" dxfId="1135" priority="1453" operator="containsText" text="N">
      <formula>NOT(ISERROR(SEARCH("N",G17)))</formula>
    </cfRule>
  </conditionalFormatting>
  <conditionalFormatting sqref="G29:I30">
    <cfRule type="containsText" dxfId="1134" priority="1864" operator="containsText" text="STB">
      <formula>NOT(ISERROR(SEARCH("STB",G29)))</formula>
    </cfRule>
    <cfRule type="containsText" dxfId="1133" priority="1865" operator="containsText" text="MLD">
      <formula>NOT(ISERROR(SEARCH("MLD",G29)))</formula>
    </cfRule>
    <cfRule type="containsText" dxfId="1132" priority="1866" operator="containsText" text="N">
      <formula>NOT(ISERROR(SEARCH("N",G29)))</formula>
    </cfRule>
  </conditionalFormatting>
  <conditionalFormatting sqref="G32:J32">
    <cfRule type="containsText" dxfId="1131" priority="795" operator="containsText" text="SP">
      <formula>NOT(ISERROR(SEARCH("SP",G32)))</formula>
    </cfRule>
  </conditionalFormatting>
  <conditionalFormatting sqref="G32:M32">
    <cfRule type="containsText" dxfId="1130" priority="796" operator="containsText" text="STB">
      <formula>NOT(ISERROR(SEARCH("STB",G32)))</formula>
    </cfRule>
    <cfRule type="containsText" dxfId="1129" priority="797" operator="containsText" text="MLD">
      <formula>NOT(ISERROR(SEARCH("MLD",G32)))</formula>
    </cfRule>
  </conditionalFormatting>
  <conditionalFormatting sqref="G9:Q9">
    <cfRule type="containsText" dxfId="1128" priority="1651" operator="containsText" text="SP">
      <formula>NOT(ISERROR(SEARCH("SP",G9)))</formula>
    </cfRule>
    <cfRule type="containsText" dxfId="1127" priority="1658" operator="containsText" text="STB">
      <formula>NOT(ISERROR(SEARCH("STB",G9)))</formula>
    </cfRule>
    <cfRule type="containsText" dxfId="1126" priority="1661" operator="containsText" text="MLD">
      <formula>NOT(ISERROR(SEARCH("MLD",G9)))</formula>
    </cfRule>
    <cfRule type="containsText" dxfId="1125" priority="1672" operator="containsText" text="N">
      <formula>NOT(ISERROR(SEARCH("N",G9)))</formula>
    </cfRule>
  </conditionalFormatting>
  <conditionalFormatting sqref="H35">
    <cfRule type="containsText" dxfId="1124" priority="2189" operator="containsText" text="N">
      <formula>NOT(ISERROR(SEARCH("N",H35)))</formula>
    </cfRule>
  </conditionalFormatting>
  <conditionalFormatting sqref="I55 M55">
    <cfRule type="containsText" dxfId="1123" priority="4633" operator="containsText" text="N">
      <formula>NOT(ISERROR(SEARCH("N",I55)))</formula>
    </cfRule>
    <cfRule type="containsText" dxfId="1122" priority="4634" operator="containsText" text="TC">
      <formula>NOT(ISERROR(SEARCH("TC",I55)))</formula>
    </cfRule>
  </conditionalFormatting>
  <conditionalFormatting sqref="I28:J28 J29">
    <cfRule type="containsText" dxfId="1121" priority="2096" operator="containsText" text="SP">
      <formula>NOT(ISERROR(SEARCH("SP",I28)))</formula>
    </cfRule>
  </conditionalFormatting>
  <conditionalFormatting sqref="I27:M27">
    <cfRule type="containsText" dxfId="1120" priority="546" operator="containsText" text="SP">
      <formula>NOT(ISERROR(SEARCH("SP",I27)))</formula>
    </cfRule>
  </conditionalFormatting>
  <conditionalFormatting sqref="I16:V16">
    <cfRule type="containsText" dxfId="1119" priority="534" operator="containsText" text="SP">
      <formula>NOT(ISERROR(SEARCH("SP",I16)))</formula>
    </cfRule>
  </conditionalFormatting>
  <conditionalFormatting sqref="J10">
    <cfRule type="containsText" dxfId="1118" priority="839" operator="containsText" text="STB">
      <formula>NOT(ISERROR(SEARCH("STB",J10)))</formula>
    </cfRule>
    <cfRule type="containsText" dxfId="1117" priority="840" operator="containsText" text="MLD">
      <formula>NOT(ISERROR(SEARCH("MLD",J10)))</formula>
    </cfRule>
    <cfRule type="containsText" dxfId="1116" priority="841" operator="containsText" text="N">
      <formula>NOT(ISERROR(SEARCH("N",J10)))</formula>
    </cfRule>
  </conditionalFormatting>
  <conditionalFormatting sqref="J11">
    <cfRule type="containsText" dxfId="1115" priority="1576" operator="containsText" text="N">
      <formula>NOT(ISERROR(SEARCH("N",J11)))</formula>
    </cfRule>
    <cfRule type="containsText" dxfId="1114" priority="1580" operator="containsText" text="MLD">
      <formula>NOT(ISERROR(SEARCH("MLD",J11)))</formula>
    </cfRule>
  </conditionalFormatting>
  <conditionalFormatting sqref="J17">
    <cfRule type="containsText" dxfId="1113" priority="400" operator="containsText" text="N">
      <formula>NOT(ISERROR(SEARCH("N",J17)))</formula>
    </cfRule>
  </conditionalFormatting>
  <conditionalFormatting sqref="J19">
    <cfRule type="containsText" dxfId="1112" priority="511" operator="containsText" text="N">
      <formula>NOT(ISERROR(SEARCH("N",J19)))</formula>
    </cfRule>
    <cfRule type="containsText" dxfId="1111" priority="512" operator="containsText" text="SP">
      <formula>NOT(ISERROR(SEARCH("SP",J19)))</formula>
    </cfRule>
    <cfRule type="containsText" dxfId="1110" priority="513" operator="containsText" text="TC">
      <formula>NOT(ISERROR(SEARCH("TC",J19)))</formula>
    </cfRule>
    <cfRule type="containsText" dxfId="1109" priority="514" operator="containsText" text="SP">
      <formula>NOT(ISERROR(SEARCH("SP",J19)))</formula>
    </cfRule>
    <cfRule type="containsText" dxfId="1108" priority="516" operator="containsText" text="SP">
      <formula>NOT(ISERROR(SEARCH("SP",J19)))</formula>
    </cfRule>
    <cfRule type="containsText" dxfId="1107" priority="517" operator="containsText" text="TC">
      <formula>NOT(ISERROR(SEARCH("TC",J19)))</formula>
    </cfRule>
    <cfRule type="containsText" dxfId="1106" priority="518" operator="containsText" text="SP">
      <formula>NOT(ISERROR(SEARCH("SP",J19)))</formula>
    </cfRule>
  </conditionalFormatting>
  <conditionalFormatting sqref="J19:J20">
    <cfRule type="containsText" dxfId="1105" priority="515" operator="containsText" text="N">
      <formula>NOT(ISERROR(SEARCH("N",J19)))</formula>
    </cfRule>
  </conditionalFormatting>
  <conditionalFormatting sqref="J20">
    <cfRule type="containsText" dxfId="1104" priority="1369" operator="containsText" text="STB">
      <formula>NOT(ISERROR(SEARCH("STB",J20)))</formula>
    </cfRule>
    <cfRule type="containsText" dxfId="1103" priority="1370" operator="containsText" text="MLD">
      <formula>NOT(ISERROR(SEARCH("MLD",J20)))</formula>
    </cfRule>
  </conditionalFormatting>
  <conditionalFormatting sqref="J22">
    <cfRule type="containsText" dxfId="1102" priority="708" operator="containsText" text="SP">
      <formula>NOT(ISERROR(SEARCH("SP",J22)))</formula>
    </cfRule>
    <cfRule type="containsText" dxfId="1101" priority="709" operator="containsText" text="STB">
      <formula>NOT(ISERROR(SEARCH("STB",J22)))</formula>
    </cfRule>
    <cfRule type="containsText" dxfId="1100" priority="710" operator="containsText" text="MLD">
      <formula>NOT(ISERROR(SEARCH("MLD",J22)))</formula>
    </cfRule>
    <cfRule type="containsText" dxfId="1099" priority="711" operator="containsText" text="N">
      <formula>NOT(ISERROR(SEARCH("N",J22)))</formula>
    </cfRule>
    <cfRule type="containsText" dxfId="1098" priority="712" operator="containsText" text="SP">
      <formula>NOT(ISERROR(SEARCH("SP",J22)))</formula>
    </cfRule>
    <cfRule type="containsText" dxfId="1097" priority="713" operator="containsText" text="N">
      <formula>NOT(ISERROR(SEARCH("N",J22)))</formula>
    </cfRule>
    <cfRule type="containsText" dxfId="1096" priority="714" operator="containsText" text="STB">
      <formula>NOT(ISERROR(SEARCH("STB",J22)))</formula>
    </cfRule>
    <cfRule type="containsText" dxfId="1095" priority="715" operator="containsText" text="MLD">
      <formula>NOT(ISERROR(SEARCH("MLD",J22)))</formula>
    </cfRule>
    <cfRule type="containsText" dxfId="1094" priority="716" operator="containsText" text="STB">
      <formula>NOT(ISERROR(SEARCH("STB",J22)))</formula>
    </cfRule>
    <cfRule type="containsText" dxfId="1093" priority="717" operator="containsText" text="MLD">
      <formula>NOT(ISERROR(SEARCH("MLD",J22)))</formula>
    </cfRule>
    <cfRule type="containsText" dxfId="1092" priority="718" operator="containsText" text="SP">
      <formula>NOT(ISERROR(SEARCH("SP",J22)))</formula>
    </cfRule>
    <cfRule type="containsText" dxfId="1091" priority="719" operator="containsText" text="N">
      <formula>NOT(ISERROR(SEARCH("N",J22)))</formula>
    </cfRule>
    <cfRule type="containsText" dxfId="1090" priority="720" operator="containsText" text="SP">
      <formula>NOT(ISERROR(SEARCH("SP",J22)))</formula>
    </cfRule>
    <cfRule type="containsText" dxfId="1089" priority="721" operator="containsText" text="TC">
      <formula>NOT(ISERROR(SEARCH("TC",J22)))</formula>
    </cfRule>
  </conditionalFormatting>
  <conditionalFormatting sqref="J24 J28:J29">
    <cfRule type="containsText" dxfId="1088" priority="2083" operator="containsText" text="SP">
      <formula>NOT(ISERROR(SEARCH("SP",J24)))</formula>
    </cfRule>
  </conditionalFormatting>
  <conditionalFormatting sqref="J24">
    <cfRule type="containsText" dxfId="1087" priority="2081" operator="containsText" text="SP">
      <formula>NOT(ISERROR(SEARCH("SP",J24)))</formula>
    </cfRule>
    <cfRule type="containsText" dxfId="1086" priority="2082" operator="containsText" text="TC">
      <formula>NOT(ISERROR(SEARCH("TC",J24)))</formula>
    </cfRule>
    <cfRule type="containsText" dxfId="1085" priority="2094" operator="containsText" text="N">
      <formula>NOT(ISERROR(SEARCH("N",J24)))</formula>
    </cfRule>
  </conditionalFormatting>
  <conditionalFormatting sqref="J25">
    <cfRule type="containsText" dxfId="1084" priority="329" operator="containsText" text="STB">
      <formula>NOT(ISERROR(SEARCH("STB",J25)))</formula>
    </cfRule>
    <cfRule type="containsText" dxfId="1083" priority="330" operator="containsText" text="N">
      <formula>NOT(ISERROR(SEARCH("N",J25)))</formula>
    </cfRule>
    <cfRule type="containsText" dxfId="1082" priority="331" operator="containsText" text="MLD">
      <formula>NOT(ISERROR(SEARCH("MLD",J25)))</formula>
    </cfRule>
  </conditionalFormatting>
  <conditionalFormatting sqref="J26">
    <cfRule type="containsText" dxfId="1081" priority="1784" operator="containsText" text="N">
      <formula>NOT(ISERROR(SEARCH("N",J26)))</formula>
    </cfRule>
    <cfRule type="containsText" dxfId="1080" priority="1788" operator="containsText" text="MLD">
      <formula>NOT(ISERROR(SEARCH("MLD",J26)))</formula>
    </cfRule>
  </conditionalFormatting>
  <conditionalFormatting sqref="J26:J27">
    <cfRule type="containsText" dxfId="1079" priority="544" operator="containsText" text="STB">
      <formula>NOT(ISERROR(SEARCH("STB",J26)))</formula>
    </cfRule>
  </conditionalFormatting>
  <conditionalFormatting sqref="J27">
    <cfRule type="containsText" dxfId="1078" priority="543" operator="containsText" text="N">
      <formula>NOT(ISERROR(SEARCH("N",J27)))</formula>
    </cfRule>
    <cfRule type="containsText" dxfId="1077" priority="545" operator="containsText" text="MLD">
      <formula>NOT(ISERROR(SEARCH("MLD",J27)))</formula>
    </cfRule>
  </conditionalFormatting>
  <conditionalFormatting sqref="J28:J29 B28 N29 R29 F28 Z21 R31">
    <cfRule type="containsText" dxfId="1076" priority="2084" operator="containsText" text="STB">
      <formula>NOT(ISERROR(SEARCH("STB",B21)))</formula>
    </cfRule>
  </conditionalFormatting>
  <conditionalFormatting sqref="J28:J29 B28">
    <cfRule type="containsText" dxfId="1075" priority="2098" operator="containsText" text="N">
      <formula>NOT(ISERROR(SEARCH("N",B28)))</formula>
    </cfRule>
  </conditionalFormatting>
  <conditionalFormatting sqref="J28:J29 J24:Q24">
    <cfRule type="containsText" dxfId="1074" priority="2051" operator="containsText" text="N">
      <formula>NOT(ISERROR(SEARCH("N",J24)))</formula>
    </cfRule>
  </conditionalFormatting>
  <conditionalFormatting sqref="J29">
    <cfRule type="containsText" dxfId="1073" priority="2034" operator="containsText" text="STB">
      <formula>NOT(ISERROR(SEARCH("STB",J29)))</formula>
    </cfRule>
    <cfRule type="containsText" dxfId="1072" priority="2035" operator="containsText" text="MLD">
      <formula>NOT(ISERROR(SEARCH("MLD",J29)))</formula>
    </cfRule>
    <cfRule type="containsText" dxfId="1071" priority="2036" operator="containsText" text="SP">
      <formula>NOT(ISERROR(SEARCH("SP",J29)))</formula>
    </cfRule>
    <cfRule type="containsText" dxfId="1070" priority="2037" operator="containsText" text="N">
      <formula>NOT(ISERROR(SEARCH("N",J29)))</formula>
    </cfRule>
    <cfRule type="containsText" dxfId="1069" priority="2038" operator="containsText" text="SP">
      <formula>NOT(ISERROR(SEARCH("SP",J29)))</formula>
    </cfRule>
    <cfRule type="containsText" dxfId="1068" priority="2039" operator="containsText" text="TC">
      <formula>NOT(ISERROR(SEARCH("TC",J29)))</formula>
    </cfRule>
    <cfRule type="containsText" dxfId="1067" priority="2040" operator="containsText" text="SP">
      <formula>NOT(ISERROR(SEARCH("SP",J29)))</formula>
    </cfRule>
    <cfRule type="containsText" dxfId="1066" priority="2041" operator="containsText" text="STB">
      <formula>NOT(ISERROR(SEARCH("STB",J29)))</formula>
    </cfRule>
    <cfRule type="containsText" dxfId="1065" priority="2042" operator="containsText" text="MLD">
      <formula>NOT(ISERROR(SEARCH("MLD",J29)))</formula>
    </cfRule>
  </conditionalFormatting>
  <conditionalFormatting sqref="J30">
    <cfRule type="containsText" dxfId="1064" priority="443" operator="containsText" text="SP">
      <formula>NOT(ISERROR(SEARCH("SP",J30)))</formula>
    </cfRule>
    <cfRule type="containsText" dxfId="1063" priority="444" operator="containsText" text="TC">
      <formula>NOT(ISERROR(SEARCH("TC",J30)))</formula>
    </cfRule>
    <cfRule type="containsText" dxfId="1062" priority="445" operator="containsText" text="N">
      <formula>NOT(ISERROR(SEARCH("N",J30)))</formula>
    </cfRule>
    <cfRule type="containsText" dxfId="1061" priority="446" operator="containsText" text="SP">
      <formula>NOT(ISERROR(SEARCH("SP",J30)))</formula>
    </cfRule>
    <cfRule type="containsText" dxfId="1060" priority="447" operator="containsText" text="TC">
      <formula>NOT(ISERROR(SEARCH("TC",J30)))</formula>
    </cfRule>
  </conditionalFormatting>
  <conditionalFormatting sqref="J30:J31">
    <cfRule type="containsText" dxfId="1059" priority="448" operator="containsText" text="SP">
      <formula>NOT(ISERROR(SEARCH("SP",J30)))</formula>
    </cfRule>
  </conditionalFormatting>
  <conditionalFormatting sqref="J31">
    <cfRule type="containsText" dxfId="1058" priority="619" operator="containsText" text="STB">
      <formula>NOT(ISERROR(SEARCH("STB",J31)))</formula>
    </cfRule>
    <cfRule type="containsText" dxfId="1057" priority="620" operator="containsText" text="MLD">
      <formula>NOT(ISERROR(SEARCH("MLD",J31)))</formula>
    </cfRule>
    <cfRule type="containsText" dxfId="1056" priority="621" operator="containsText" text="N">
      <formula>NOT(ISERROR(SEARCH("N",J31)))</formula>
    </cfRule>
    <cfRule type="containsText" dxfId="1055" priority="622" operator="containsText" text="SP">
      <formula>NOT(ISERROR(SEARCH("SP",J31)))</formula>
    </cfRule>
    <cfRule type="containsText" dxfId="1054" priority="623" operator="containsText" text="N">
      <formula>NOT(ISERROR(SEARCH("N",J31)))</formula>
    </cfRule>
    <cfRule type="containsText" dxfId="1053" priority="624" operator="containsText" text="STB">
      <formula>NOT(ISERROR(SEARCH("STB",J31)))</formula>
    </cfRule>
    <cfRule type="containsText" dxfId="1052" priority="625" operator="containsText" text="MLD">
      <formula>NOT(ISERROR(SEARCH("MLD",J31)))</formula>
    </cfRule>
    <cfRule type="containsText" dxfId="1051" priority="626" operator="containsText" text="STB">
      <formula>NOT(ISERROR(SEARCH("STB",J31)))</formula>
    </cfRule>
    <cfRule type="containsText" dxfId="1050" priority="627" operator="containsText" text="MLD">
      <formula>NOT(ISERROR(SEARCH("MLD",J31)))</formula>
    </cfRule>
    <cfRule type="containsText" dxfId="1049" priority="628" operator="containsText" text="SP">
      <formula>NOT(ISERROR(SEARCH("SP",J31)))</formula>
    </cfRule>
    <cfRule type="containsText" dxfId="1048" priority="630" operator="containsText" text="SP">
      <formula>NOT(ISERROR(SEARCH("SP",J31)))</formula>
    </cfRule>
    <cfRule type="containsText" dxfId="1047" priority="631" operator="containsText" text="TC">
      <formula>NOT(ISERROR(SEARCH("TC",J31)))</formula>
    </cfRule>
  </conditionalFormatting>
  <conditionalFormatting sqref="J31:J32">
    <cfRule type="containsText" dxfId="1046" priority="629" operator="containsText" text="N">
      <formula>NOT(ISERROR(SEARCH("N",J31)))</formula>
    </cfRule>
    <cfRule type="containsText" dxfId="1045" priority="632" operator="containsText" text="SP">
      <formula>NOT(ISERROR(SEARCH("SP",J31)))</formula>
    </cfRule>
  </conditionalFormatting>
  <conditionalFormatting sqref="J32">
    <cfRule type="containsText" dxfId="1044" priority="788" operator="containsText" text="STB">
      <formula>NOT(ISERROR(SEARCH("STB",J32)))</formula>
    </cfRule>
    <cfRule type="containsText" dxfId="1043" priority="789" operator="containsText" text="MLD">
      <formula>NOT(ISERROR(SEARCH("MLD",J32)))</formula>
    </cfRule>
    <cfRule type="containsText" dxfId="1042" priority="790" operator="containsText" text="N">
      <formula>NOT(ISERROR(SEARCH("N",J32)))</formula>
    </cfRule>
    <cfRule type="containsText" dxfId="1041" priority="791" operator="containsText" text="SP">
      <formula>NOT(ISERROR(SEARCH("SP",J32)))</formula>
    </cfRule>
    <cfRule type="containsText" dxfId="1040" priority="792" operator="containsText" text="TC">
      <formula>NOT(ISERROR(SEARCH("TC",J32)))</formula>
    </cfRule>
    <cfRule type="containsText" dxfId="1039" priority="793" operator="containsText" text="SP">
      <formula>NOT(ISERROR(SEARCH("SP",J32)))</formula>
    </cfRule>
    <cfRule type="containsText" dxfId="1038" priority="794" operator="containsText" text="N">
      <formula>NOT(ISERROR(SEARCH("N",J32)))</formula>
    </cfRule>
  </conditionalFormatting>
  <conditionalFormatting sqref="J34">
    <cfRule type="containsText" dxfId="1037" priority="471" operator="containsText" text="STB">
      <formula>NOT(ISERROR(SEARCH("STB",J34)))</formula>
    </cfRule>
    <cfRule type="containsText" dxfId="1036" priority="472" operator="containsText" text="MLD">
      <formula>NOT(ISERROR(SEARCH("MLD",J34)))</formula>
    </cfRule>
    <cfRule type="containsText" dxfId="1035" priority="473" operator="containsText" text="N">
      <formula>NOT(ISERROR(SEARCH("N",J34)))</formula>
    </cfRule>
  </conditionalFormatting>
  <conditionalFormatting sqref="J29:L29">
    <cfRule type="containsText" dxfId="1034" priority="1985" operator="containsText" text="N">
      <formula>NOT(ISERROR(SEARCH("N",J29)))</formula>
    </cfRule>
  </conditionalFormatting>
  <conditionalFormatting sqref="J11:M11">
    <cfRule type="containsText" dxfId="1033" priority="1577" operator="containsText" text="STB">
      <formula>NOT(ISERROR(SEARCH("STB",J11)))</formula>
    </cfRule>
    <cfRule type="containsText" dxfId="1032" priority="1578" operator="containsText" text="MLD">
      <formula>NOT(ISERROR(SEARCH("MLD",J11)))</formula>
    </cfRule>
    <cfRule type="containsText" dxfId="1031" priority="1579" operator="containsText" text="N">
      <formula>NOT(ISERROR(SEARCH("N",J11)))</formula>
    </cfRule>
  </conditionalFormatting>
  <conditionalFormatting sqref="J17:M17">
    <cfRule type="containsText" dxfId="1030" priority="401" operator="containsText" text="SP">
      <formula>NOT(ISERROR(SEARCH("SP",J17)))</formula>
    </cfRule>
    <cfRule type="containsText" dxfId="1029" priority="402" operator="containsText" text="STB">
      <formula>NOT(ISERROR(SEARCH("STB",J17)))</formula>
    </cfRule>
    <cfRule type="containsText" dxfId="1028" priority="403" operator="containsText" text="MLD">
      <formula>NOT(ISERROR(SEARCH("MLD",J17)))</formula>
    </cfRule>
  </conditionalFormatting>
  <conditionalFormatting sqref="J18:M18">
    <cfRule type="containsText" dxfId="1027" priority="1390" operator="containsText" text="STB">
      <formula>NOT(ISERROR(SEARCH("STB",J18)))</formula>
    </cfRule>
    <cfRule type="containsText" dxfId="1026" priority="1391" operator="containsText" text="MLD">
      <formula>NOT(ISERROR(SEARCH("MLD",J18)))</formula>
    </cfRule>
    <cfRule type="containsText" dxfId="1025" priority="1392" operator="containsText" text="N">
      <formula>NOT(ISERROR(SEARCH("N",J18)))</formula>
    </cfRule>
  </conditionalFormatting>
  <conditionalFormatting sqref="J20:M20">
    <cfRule type="containsText" dxfId="1024" priority="1371" operator="containsText" text="SP">
      <formula>NOT(ISERROR(SEARCH("SP",J20)))</formula>
    </cfRule>
    <cfRule type="containsText" dxfId="1023" priority="1372" operator="containsText" text="STB">
      <formula>NOT(ISERROR(SEARCH("STB",J20)))</formula>
    </cfRule>
    <cfRule type="containsText" dxfId="1022" priority="1373" operator="containsText" text="MLD">
      <formula>NOT(ISERROR(SEARCH("MLD",J20)))</formula>
    </cfRule>
    <cfRule type="containsText" dxfId="1021" priority="1374" operator="containsText" text="N">
      <formula>NOT(ISERROR(SEARCH("N",J20)))</formula>
    </cfRule>
  </conditionalFormatting>
  <conditionalFormatting sqref="J26:M26">
    <cfRule type="containsText" dxfId="1020" priority="1785" operator="containsText" text="STB">
      <formula>NOT(ISERROR(SEARCH("STB",J26)))</formula>
    </cfRule>
    <cfRule type="containsText" dxfId="1019" priority="1786" operator="containsText" text="MLD">
      <formula>NOT(ISERROR(SEARCH("MLD",J26)))</formula>
    </cfRule>
    <cfRule type="containsText" dxfId="1018" priority="1787" operator="containsText" text="N">
      <formula>NOT(ISERROR(SEARCH("N",J26)))</formula>
    </cfRule>
  </conditionalFormatting>
  <conditionalFormatting sqref="J34:M34">
    <cfRule type="containsText" dxfId="1017" priority="474" operator="containsText" text="SP">
      <formula>NOT(ISERROR(SEARCH("SP",J34)))</formula>
    </cfRule>
  </conditionalFormatting>
  <conditionalFormatting sqref="J33:P33">
    <cfRule type="containsText" dxfId="1016" priority="1987" operator="containsText" text="STB">
      <formula>NOT(ISERROR(SEARCH("STB",J33)))</formula>
    </cfRule>
  </conditionalFormatting>
  <conditionalFormatting sqref="J33:Q33">
    <cfRule type="containsText" dxfId="1015" priority="1990" operator="containsText" text="SP">
      <formula>NOT(ISERROR(SEARCH("SP",J33)))</formula>
    </cfRule>
  </conditionalFormatting>
  <conditionalFormatting sqref="J10:U10">
    <cfRule type="containsText" dxfId="1014" priority="843" operator="containsText" text="STB">
      <formula>NOT(ISERROR(SEARCH("STB",J10)))</formula>
    </cfRule>
    <cfRule type="containsText" dxfId="1013" priority="844" operator="containsText" text="MLD">
      <formula>NOT(ISERROR(SEARCH("MLD",J10)))</formula>
    </cfRule>
  </conditionalFormatting>
  <conditionalFormatting sqref="J29:U29">
    <cfRule type="containsText" dxfId="1012" priority="2030" operator="containsText" text="SP">
      <formula>NOT(ISERROR(SEARCH("SP",J29)))</formula>
    </cfRule>
  </conditionalFormatting>
  <conditionalFormatting sqref="J10:V10">
    <cfRule type="containsText" dxfId="1011" priority="430" operator="containsText" text="SP">
      <formula>NOT(ISERROR(SEARCH("SP",J10)))</formula>
    </cfRule>
  </conditionalFormatting>
  <conditionalFormatting sqref="K35 M35">
    <cfRule type="containsText" dxfId="1010" priority="2204" operator="containsText" text="TC">
      <formula>NOT(ISERROR(SEARCH("TC",K35)))</formula>
    </cfRule>
  </conditionalFormatting>
  <conditionalFormatting sqref="K27:L27">
    <cfRule type="containsText" dxfId="1009" priority="1755" operator="containsText" text="TC">
      <formula>NOT(ISERROR(SEARCH("TC",K27)))</formula>
    </cfRule>
  </conditionalFormatting>
  <conditionalFormatting sqref="K28:L31">
    <cfRule type="containsText" dxfId="1008" priority="2047" operator="containsText" text="SP">
      <formula>NOT(ISERROR(SEARCH("SP",K28)))</formula>
    </cfRule>
  </conditionalFormatting>
  <conditionalFormatting sqref="K29:L29">
    <cfRule type="containsText" dxfId="1007" priority="1982" operator="containsText" text="SP">
      <formula>NOT(ISERROR(SEARCH("SP",K29)))</formula>
    </cfRule>
    <cfRule type="containsText" dxfId="1006" priority="1983" operator="containsText" text="STB">
      <formula>NOT(ISERROR(SEARCH("STB",K29)))</formula>
    </cfRule>
    <cfRule type="containsText" dxfId="1005" priority="1984" operator="containsText" text="MLD">
      <formula>NOT(ISERROR(SEARCH("MLD",K29)))</formula>
    </cfRule>
  </conditionalFormatting>
  <conditionalFormatting sqref="K14:M14 B14:I14">
    <cfRule type="containsText" dxfId="1004" priority="1669" operator="containsText" text="STB">
      <formula>NOT(ISERROR(SEARCH("STB",B14)))</formula>
    </cfRule>
  </conditionalFormatting>
  <conditionalFormatting sqref="K14:M14">
    <cfRule type="containsText" dxfId="1003" priority="1668" operator="containsText" text="SP">
      <formula>NOT(ISERROR(SEARCH("SP",K14)))</formula>
    </cfRule>
  </conditionalFormatting>
  <conditionalFormatting sqref="K17:M17">
    <cfRule type="containsText" dxfId="1002" priority="1483" operator="containsText" text="N">
      <formula>NOT(ISERROR(SEARCH("N",K17)))</formula>
    </cfRule>
  </conditionalFormatting>
  <conditionalFormatting sqref="K19:M19">
    <cfRule type="containsText" dxfId="1001" priority="1870" operator="containsText" text="STB">
      <formula>NOT(ISERROR(SEARCH("STB",K19)))</formula>
    </cfRule>
    <cfRule type="containsText" dxfId="1000" priority="1873" operator="containsText" text="MLD">
      <formula>NOT(ISERROR(SEARCH("MLD",K19)))</formula>
    </cfRule>
    <cfRule type="containsText" dxfId="999" priority="1874" operator="containsText" text="N">
      <formula>NOT(ISERROR(SEARCH("N",K19)))</formula>
    </cfRule>
    <cfRule type="containsText" dxfId="998" priority="1876" operator="containsText" text="SP">
      <formula>NOT(ISERROR(SEARCH("SP",K19)))</formula>
    </cfRule>
  </conditionalFormatting>
  <conditionalFormatting sqref="K27:M27">
    <cfRule type="containsText" dxfId="997" priority="1751" operator="containsText" text="STB">
      <formula>NOT(ISERROR(SEARCH("STB",K27)))</formula>
    </cfRule>
    <cfRule type="containsText" dxfId="996" priority="1752" operator="containsText" text="MLD">
      <formula>NOT(ISERROR(SEARCH("MLD",K27)))</formula>
    </cfRule>
    <cfRule type="containsText" dxfId="995" priority="1753" operator="containsText" text="N">
      <formula>NOT(ISERROR(SEARCH("N",K27)))</formula>
    </cfRule>
    <cfRule type="containsText" dxfId="994" priority="1756" operator="containsText" text="SP">
      <formula>NOT(ISERROR(SEARCH("SP",K27)))</formula>
    </cfRule>
  </conditionalFormatting>
  <conditionalFormatting sqref="K31:M32">
    <cfRule type="containsText" dxfId="993" priority="1900" operator="containsText" text="SP">
      <formula>NOT(ISERROR(SEARCH("SP",K31)))</formula>
    </cfRule>
  </conditionalFormatting>
  <conditionalFormatting sqref="K32:M32 G32:I32">
    <cfRule type="containsText" dxfId="992" priority="1899" operator="containsText" text="N">
      <formula>NOT(ISERROR(SEARCH("N",G32)))</formula>
    </cfRule>
  </conditionalFormatting>
  <conditionalFormatting sqref="K32:M32">
    <cfRule type="containsText" dxfId="991" priority="1892" operator="containsText" text="N">
      <formula>NOT(ISERROR(SEARCH("N",K32)))</formula>
    </cfRule>
    <cfRule type="containsText" dxfId="990" priority="1896" operator="containsText" text="SP">
      <formula>NOT(ISERROR(SEARCH("SP",K32)))</formula>
    </cfRule>
    <cfRule type="containsText" dxfId="989" priority="1897" operator="containsText" text="STB">
      <formula>NOT(ISERROR(SEARCH("STB",K32)))</formula>
    </cfRule>
    <cfRule type="containsText" dxfId="988" priority="1898" operator="containsText" text="MLD">
      <formula>NOT(ISERROR(SEARCH("MLD",K32)))</formula>
    </cfRule>
  </conditionalFormatting>
  <conditionalFormatting sqref="K22:N22">
    <cfRule type="containsText" dxfId="987" priority="832" operator="containsText" text="STB">
      <formula>NOT(ISERROR(SEARCH("STB",K22)))</formula>
    </cfRule>
    <cfRule type="containsText" dxfId="986" priority="833" operator="containsText" text="MLD">
      <formula>NOT(ISERROR(SEARCH("MLD",K22)))</formula>
    </cfRule>
  </conditionalFormatting>
  <conditionalFormatting sqref="K27:N27">
    <cfRule type="containsText" dxfId="985" priority="1757" operator="containsText" text="N">
      <formula>NOT(ISERROR(SEARCH("N",K27)))</formula>
    </cfRule>
  </conditionalFormatting>
  <conditionalFormatting sqref="K24:P24">
    <cfRule type="containsText" dxfId="984" priority="1353" operator="containsText" text="SP">
      <formula>NOT(ISERROR(SEARCH("SP",K24)))</formula>
    </cfRule>
  </conditionalFormatting>
  <conditionalFormatting sqref="K33:P33">
    <cfRule type="containsText" dxfId="983" priority="1986" operator="containsText" text="SP">
      <formula>NOT(ISERROR(SEARCH("SP",K33)))</formula>
    </cfRule>
    <cfRule type="containsText" dxfId="982" priority="1988" operator="containsText" text="MLD">
      <formula>NOT(ISERROR(SEARCH("MLD",K33)))</formula>
    </cfRule>
    <cfRule type="containsText" dxfId="981" priority="1989" operator="containsText" text="N">
      <formula>NOT(ISERROR(SEARCH("N",K33)))</formula>
    </cfRule>
  </conditionalFormatting>
  <conditionalFormatting sqref="K24:R24">
    <cfRule type="containsText" dxfId="980" priority="1360" operator="containsText" text="MLD">
      <formula>NOT(ISERROR(SEARCH("MLD",K24)))</formula>
    </cfRule>
  </conditionalFormatting>
  <conditionalFormatting sqref="K23:T23">
    <cfRule type="containsText" dxfId="979" priority="1340" operator="containsText" text="STB">
      <formula>NOT(ISERROR(SEARCH("STB",K23)))</formula>
    </cfRule>
    <cfRule type="containsText" dxfId="978" priority="1341" operator="containsText" text="MLD">
      <formula>NOT(ISERROR(SEARCH("MLD",K23)))</formula>
    </cfRule>
  </conditionalFormatting>
  <conditionalFormatting sqref="K10:U10">
    <cfRule type="containsText" dxfId="977" priority="1645" operator="containsText" text="N">
      <formula>NOT(ISERROR(SEARCH("N",K10)))</formula>
    </cfRule>
  </conditionalFormatting>
  <conditionalFormatting sqref="K14:U14">
    <cfRule type="containsText" dxfId="976" priority="1513" operator="containsText" text="SP">
      <formula>NOT(ISERROR(SEARCH("SP",K14)))</formula>
    </cfRule>
    <cfRule type="containsText" dxfId="975" priority="1515" operator="containsText" text="STB">
      <formula>NOT(ISERROR(SEARCH("STB",K14)))</formula>
    </cfRule>
    <cfRule type="containsText" dxfId="974" priority="1516" operator="containsText" text="MLD">
      <formula>NOT(ISERROR(SEARCH("MLD",K14)))</formula>
    </cfRule>
    <cfRule type="containsText" dxfId="973" priority="1517" operator="containsText" text="N">
      <formula>NOT(ISERROR(SEARCH("N",K14)))</formula>
    </cfRule>
  </conditionalFormatting>
  <conditionalFormatting sqref="K23:U23">
    <cfRule type="containsText" dxfId="972" priority="1342" operator="containsText" text="N">
      <formula>NOT(ISERROR(SEARCH("N",K23)))</formula>
    </cfRule>
  </conditionalFormatting>
  <conditionalFormatting sqref="K24:U24">
    <cfRule type="containsText" dxfId="971" priority="1357" operator="containsText" text="STB">
      <formula>NOT(ISERROR(SEARCH("STB",K24)))</formula>
    </cfRule>
  </conditionalFormatting>
  <conditionalFormatting sqref="L35:M35">
    <cfRule type="containsText" dxfId="970" priority="2187" operator="containsText" text="N">
      <formula>NOT(ISERROR(SEARCH("N",L35)))</formula>
    </cfRule>
  </conditionalFormatting>
  <conditionalFormatting sqref="L35:T35">
    <cfRule type="containsText" dxfId="969" priority="2185" operator="containsText" text="TC">
      <formula>NOT(ISERROR(SEARCH("TC",L35)))</formula>
    </cfRule>
  </conditionalFormatting>
  <conditionalFormatting sqref="M27">
    <cfRule type="containsText" dxfId="968" priority="1758" operator="containsText" text="SP">
      <formula>NOT(ISERROR(SEARCH("SP",M27)))</formula>
    </cfRule>
    <cfRule type="containsText" dxfId="967" priority="1759" operator="containsText" text="STB">
      <formula>NOT(ISERROR(SEARCH("STB",M27)))</formula>
    </cfRule>
    <cfRule type="containsText" dxfId="966" priority="1760" operator="containsText" text="MLD">
      <formula>NOT(ISERROR(SEARCH("MLD",M27)))</formula>
    </cfRule>
  </conditionalFormatting>
  <conditionalFormatting sqref="M29:N29 M28">
    <cfRule type="containsText" dxfId="965" priority="2090" operator="containsText" text="SP">
      <formula>NOT(ISERROR(SEARCH("SP",M28)))</formula>
    </cfRule>
  </conditionalFormatting>
  <conditionalFormatting sqref="N8">
    <cfRule type="containsText" dxfId="964" priority="392" operator="containsText" text="N">
      <formula>NOT(ISERROR(SEARCH("N",N8)))</formula>
    </cfRule>
    <cfRule type="containsText" dxfId="963" priority="394" operator="containsText" text="STB">
      <formula>NOT(ISERROR(SEARCH("STB",N8)))</formula>
    </cfRule>
    <cfRule type="containsText" dxfId="962" priority="395" operator="containsText" text="MLD">
      <formula>NOT(ISERROR(SEARCH("MLD",N8)))</formula>
    </cfRule>
  </conditionalFormatting>
  <conditionalFormatting sqref="N11">
    <cfRule type="containsText" dxfId="961" priority="1571" operator="containsText" text="N">
      <formula>NOT(ISERROR(SEARCH("N",N11)))</formula>
    </cfRule>
    <cfRule type="containsText" dxfId="960" priority="1575" operator="containsText" text="MLD">
      <formula>NOT(ISERROR(SEARCH("MLD",N11)))</formula>
    </cfRule>
  </conditionalFormatting>
  <conditionalFormatting sqref="N11:N12">
    <cfRule type="containsText" dxfId="959" priority="611" operator="containsText" text="STB">
      <formula>NOT(ISERROR(SEARCH("STB",N11)))</formula>
    </cfRule>
  </conditionalFormatting>
  <conditionalFormatting sqref="N12">
    <cfRule type="containsText" dxfId="958" priority="603" operator="containsText" text="SP">
      <formula>NOT(ISERROR(SEARCH("SP",N12)))</formula>
    </cfRule>
    <cfRule type="containsText" dxfId="957" priority="604" operator="containsText" text="STB">
      <formula>NOT(ISERROR(SEARCH("STB",N12)))</formula>
    </cfRule>
    <cfRule type="containsText" dxfId="956" priority="605" operator="containsText" text="MLD">
      <formula>NOT(ISERROR(SEARCH("MLD",N12)))</formula>
    </cfRule>
    <cfRule type="containsText" dxfId="955" priority="606" operator="containsText" text="N">
      <formula>NOT(ISERROR(SEARCH("N",N12)))</formula>
    </cfRule>
    <cfRule type="containsText" dxfId="954" priority="607" operator="containsText" text="SP">
      <formula>NOT(ISERROR(SEARCH("SP",N12)))</formula>
    </cfRule>
    <cfRule type="containsText" dxfId="953" priority="608" operator="containsText" text="N">
      <formula>NOT(ISERROR(SEARCH("N",N12)))</formula>
    </cfRule>
    <cfRule type="containsText" dxfId="952" priority="609" operator="containsText" text="STB">
      <formula>NOT(ISERROR(SEARCH("STB",N12)))</formula>
    </cfRule>
    <cfRule type="containsText" dxfId="951" priority="610" operator="containsText" text="MLD">
      <formula>NOT(ISERROR(SEARCH("MLD",N12)))</formula>
    </cfRule>
    <cfRule type="containsText" dxfId="950" priority="612" operator="containsText" text="MLD">
      <formula>NOT(ISERROR(SEARCH("MLD",N12)))</formula>
    </cfRule>
    <cfRule type="containsText" dxfId="949" priority="613" operator="containsText" text="SP">
      <formula>NOT(ISERROR(SEARCH("SP",N12)))</formula>
    </cfRule>
    <cfRule type="containsText" dxfId="948" priority="614" operator="containsText" text="N">
      <formula>NOT(ISERROR(SEARCH("N",N12)))</formula>
    </cfRule>
    <cfRule type="containsText" dxfId="947" priority="615" operator="containsText" text="SP">
      <formula>NOT(ISERROR(SEARCH("SP",N12)))</formula>
    </cfRule>
    <cfRule type="containsText" dxfId="946" priority="616" operator="containsText" text="TC">
      <formula>NOT(ISERROR(SEARCH("TC",N12)))</formula>
    </cfRule>
    <cfRule type="containsText" dxfId="945" priority="617" operator="containsText" text="SP">
      <formula>NOT(ISERROR(SEARCH("SP",N12)))</formula>
    </cfRule>
  </conditionalFormatting>
  <conditionalFormatting sqref="N13:N14">
    <cfRule type="containsText" dxfId="944" priority="1511" operator="containsText" text="STB">
      <formula>NOT(ISERROR(SEARCH("STB",N13)))</formula>
    </cfRule>
    <cfRule type="containsText" dxfId="943" priority="1512" operator="containsText" text="MLD">
      <formula>NOT(ISERROR(SEARCH("MLD",N13)))</formula>
    </cfRule>
  </conditionalFormatting>
  <conditionalFormatting sqref="N13:N15">
    <cfRule type="containsText" dxfId="942" priority="704" operator="containsText" text="N">
      <formula>NOT(ISERROR(SEARCH("N",N13)))</formula>
    </cfRule>
  </conditionalFormatting>
  <conditionalFormatting sqref="N15">
    <cfRule type="containsText" dxfId="941" priority="693" operator="containsText" text="SP">
      <formula>NOT(ISERROR(SEARCH("SP",N15)))</formula>
    </cfRule>
    <cfRule type="containsText" dxfId="940" priority="694" operator="containsText" text="STB">
      <formula>NOT(ISERROR(SEARCH("STB",N15)))</formula>
    </cfRule>
    <cfRule type="containsText" dxfId="939" priority="695" operator="containsText" text="MLD">
      <formula>NOT(ISERROR(SEARCH("MLD",N15)))</formula>
    </cfRule>
    <cfRule type="containsText" dxfId="938" priority="696" operator="containsText" text="N">
      <formula>NOT(ISERROR(SEARCH("N",N15)))</formula>
    </cfRule>
    <cfRule type="containsText" dxfId="937" priority="697" operator="containsText" text="SP">
      <formula>NOT(ISERROR(SEARCH("SP",N15)))</formula>
    </cfRule>
    <cfRule type="containsText" dxfId="936" priority="698" operator="containsText" text="N">
      <formula>NOT(ISERROR(SEARCH("N",N15)))</formula>
    </cfRule>
    <cfRule type="containsText" dxfId="935" priority="699" operator="containsText" text="STB">
      <formula>NOT(ISERROR(SEARCH("STB",N15)))</formula>
    </cfRule>
    <cfRule type="containsText" dxfId="934" priority="700" operator="containsText" text="MLD">
      <formula>NOT(ISERROR(SEARCH("MLD",N15)))</formula>
    </cfRule>
    <cfRule type="containsText" dxfId="933" priority="701" operator="containsText" text="STB">
      <formula>NOT(ISERROR(SEARCH("STB",N15)))</formula>
    </cfRule>
    <cfRule type="containsText" dxfId="932" priority="702" operator="containsText" text="MLD">
      <formula>NOT(ISERROR(SEARCH("MLD",N15)))</formula>
    </cfRule>
    <cfRule type="containsText" dxfId="931" priority="703" operator="containsText" text="SP">
      <formula>NOT(ISERROR(SEARCH("SP",N15)))</formula>
    </cfRule>
    <cfRule type="containsText" dxfId="930" priority="705" operator="containsText" text="SP">
      <formula>NOT(ISERROR(SEARCH("SP",N15)))</formula>
    </cfRule>
    <cfRule type="containsText" dxfId="929" priority="706" operator="containsText" text="TC">
      <formula>NOT(ISERROR(SEARCH("TC",N15)))</formula>
    </cfRule>
  </conditionalFormatting>
  <conditionalFormatting sqref="N19">
    <cfRule type="containsText" dxfId="928" priority="503" operator="containsText" text="N">
      <formula>NOT(ISERROR(SEARCH("N",N19)))</formula>
    </cfRule>
    <cfRule type="containsText" dxfId="927" priority="504" operator="containsText" text="SP">
      <formula>NOT(ISERROR(SEARCH("SP",N19)))</formula>
    </cfRule>
    <cfRule type="containsText" dxfId="926" priority="505" operator="containsText" text="TC">
      <formula>NOT(ISERROR(SEARCH("TC",N19)))</formula>
    </cfRule>
    <cfRule type="containsText" dxfId="925" priority="506" operator="containsText" text="SP">
      <formula>NOT(ISERROR(SEARCH("SP",N19)))</formula>
    </cfRule>
    <cfRule type="containsText" dxfId="924" priority="507" operator="containsText" text="N">
      <formula>NOT(ISERROR(SEARCH("N",N19)))</formula>
    </cfRule>
    <cfRule type="containsText" dxfId="923" priority="508" operator="containsText" text="SP">
      <formula>NOT(ISERROR(SEARCH("SP",N19)))</formula>
    </cfRule>
    <cfRule type="containsText" dxfId="922" priority="509" operator="containsText" text="TC">
      <formula>NOT(ISERROR(SEARCH("TC",N19)))</formula>
    </cfRule>
    <cfRule type="containsText" dxfId="921" priority="510" operator="containsText" text="SP">
      <formula>NOT(ISERROR(SEARCH("SP",N19)))</formula>
    </cfRule>
  </conditionalFormatting>
  <conditionalFormatting sqref="N20:N22">
    <cfRule type="containsText" dxfId="920" priority="834" operator="containsText" text="N">
      <formula>NOT(ISERROR(SEARCH("N",N20)))</formula>
    </cfRule>
    <cfRule type="containsText" dxfId="919" priority="836" operator="containsText" text="STB">
      <formula>NOT(ISERROR(SEARCH("STB",N20)))</formula>
    </cfRule>
    <cfRule type="containsText" dxfId="918" priority="837" operator="containsText" text="MLD">
      <formula>NOT(ISERROR(SEARCH("MLD",N20)))</formula>
    </cfRule>
  </conditionalFormatting>
  <conditionalFormatting sqref="N26">
    <cfRule type="containsText" dxfId="917" priority="1779" operator="containsText" text="N">
      <formula>NOT(ISERROR(SEARCH("N",N26)))</formula>
    </cfRule>
    <cfRule type="containsText" dxfId="916" priority="1783" operator="containsText" text="MLD">
      <formula>NOT(ISERROR(SEARCH("MLD",N26)))</formula>
    </cfRule>
  </conditionalFormatting>
  <conditionalFormatting sqref="N26:N27 F26:F27">
    <cfRule type="containsText" dxfId="915" priority="1765" operator="containsText" text="STB">
      <formula>NOT(ISERROR(SEARCH("STB",F26)))</formula>
    </cfRule>
  </conditionalFormatting>
  <conditionalFormatting sqref="N28">
    <cfRule type="containsText" dxfId="914" priority="539" operator="containsText" text="N">
      <formula>NOT(ISERROR(SEARCH("N",N28)))</formula>
    </cfRule>
    <cfRule type="containsText" dxfId="913" priority="540" operator="containsText" text="STB">
      <formula>NOT(ISERROR(SEARCH("STB",N28)))</formula>
    </cfRule>
    <cfRule type="containsText" dxfId="912" priority="541" operator="containsText" text="MLD">
      <formula>NOT(ISERROR(SEARCH("MLD",N28)))</formula>
    </cfRule>
  </conditionalFormatting>
  <conditionalFormatting sqref="N29">
    <cfRule type="containsText" dxfId="911" priority="2091" operator="containsText" text="TC">
      <formula>NOT(ISERROR(SEARCH("TC",N29)))</formula>
    </cfRule>
  </conditionalFormatting>
  <conditionalFormatting sqref="N30">
    <cfRule type="containsText" dxfId="910" priority="437" operator="containsText" text="SP">
      <formula>NOT(ISERROR(SEARCH("SP",N30)))</formula>
    </cfRule>
    <cfRule type="containsText" dxfId="909" priority="438" operator="containsText" text="TC">
      <formula>NOT(ISERROR(SEARCH("TC",N30)))</formula>
    </cfRule>
    <cfRule type="containsText" dxfId="908" priority="440" operator="containsText" text="SP">
      <formula>NOT(ISERROR(SEARCH("SP",N30)))</formula>
    </cfRule>
    <cfRule type="containsText" dxfId="907" priority="441" operator="containsText" text="TC">
      <formula>NOT(ISERROR(SEARCH("TC",N30)))</formula>
    </cfRule>
  </conditionalFormatting>
  <conditionalFormatting sqref="N30:N31">
    <cfRule type="containsText" dxfId="906" priority="439" operator="containsText" text="N">
      <formula>NOT(ISERROR(SEARCH("N",N30)))</formula>
    </cfRule>
    <cfRule type="containsText" dxfId="905" priority="442" operator="containsText" text="SP">
      <formula>NOT(ISERROR(SEARCH("SP",N30)))</formula>
    </cfRule>
  </conditionalFormatting>
  <conditionalFormatting sqref="N31">
    <cfRule type="containsText" dxfId="904" priority="776" operator="containsText" text="STB">
      <formula>NOT(ISERROR(SEARCH("STB",N31)))</formula>
    </cfRule>
    <cfRule type="containsText" dxfId="903" priority="777" operator="containsText" text="MLD">
      <formula>NOT(ISERROR(SEARCH("MLD",N31)))</formula>
    </cfRule>
    <cfRule type="containsText" dxfId="902" priority="778" operator="containsText" text="N">
      <formula>NOT(ISERROR(SEARCH("N",N31)))</formula>
    </cfRule>
    <cfRule type="containsText" dxfId="901" priority="779" operator="containsText" text="SP">
      <formula>NOT(ISERROR(SEARCH("SP",N31)))</formula>
    </cfRule>
    <cfRule type="containsText" dxfId="900" priority="780" operator="containsText" text="TC">
      <formula>NOT(ISERROR(SEARCH("TC",N31)))</formula>
    </cfRule>
    <cfRule type="containsText" dxfId="899" priority="781" operator="containsText" text="SP">
      <formula>NOT(ISERROR(SEARCH("SP",N31)))</formula>
    </cfRule>
    <cfRule type="containsText" dxfId="898" priority="782" operator="containsText" text="N">
      <formula>NOT(ISERROR(SEARCH("N",N31)))</formula>
    </cfRule>
    <cfRule type="containsText" dxfId="897" priority="783" operator="containsText" text="SP">
      <formula>NOT(ISERROR(SEARCH("SP",N31)))</formula>
    </cfRule>
    <cfRule type="containsText" dxfId="896" priority="784" operator="containsText" text="STB">
      <formula>NOT(ISERROR(SEARCH("STB",N31)))</formula>
    </cfRule>
    <cfRule type="containsText" dxfId="895" priority="785" operator="containsText" text="MLD">
      <formula>NOT(ISERROR(SEARCH("MLD",N31)))</formula>
    </cfRule>
  </conditionalFormatting>
  <conditionalFormatting sqref="N32">
    <cfRule type="containsText" dxfId="894" priority="2106" operator="containsText" text="STB">
      <formula>NOT(ISERROR(SEARCH("STB",N32)))</formula>
    </cfRule>
    <cfRule type="containsText" dxfId="893" priority="2107" operator="containsText" text="MLD">
      <formula>NOT(ISERROR(SEARCH("MLD",N32)))</formula>
    </cfRule>
  </conditionalFormatting>
  <conditionalFormatting sqref="N33">
    <cfRule type="containsText" dxfId="892" priority="1991" operator="containsText" text="STB">
      <formula>NOT(ISERROR(SEARCH("STB",N33)))</formula>
    </cfRule>
    <cfRule type="containsText" dxfId="891" priority="1992" operator="containsText" text="MLD">
      <formula>NOT(ISERROR(SEARCH("MLD",N33)))</formula>
    </cfRule>
    <cfRule type="containsText" dxfId="890" priority="1993" operator="containsText" text="N">
      <formula>NOT(ISERROR(SEARCH("N",N33)))</formula>
    </cfRule>
    <cfRule type="containsText" dxfId="889" priority="1994" operator="containsText" text="SP">
      <formula>NOT(ISERROR(SEARCH("SP",N33)))</formula>
    </cfRule>
    <cfRule type="containsText" dxfId="888" priority="1995" operator="containsText" text="TC">
      <formula>NOT(ISERROR(SEARCH("TC",N33)))</formula>
    </cfRule>
  </conditionalFormatting>
  <conditionalFormatting sqref="N34:N35">
    <cfRule type="containsText" dxfId="887" priority="470" operator="containsText" text="SP">
      <formula>NOT(ISERROR(SEARCH("SP",N34)))</formula>
    </cfRule>
  </conditionalFormatting>
  <conditionalFormatting sqref="N20:Q21">
    <cfRule type="containsText" dxfId="886" priority="1364" operator="containsText" text="SP">
      <formula>NOT(ISERROR(SEARCH("SP",N20)))</formula>
    </cfRule>
    <cfRule type="containsText" dxfId="885" priority="1365" operator="containsText" text="STB">
      <formula>NOT(ISERROR(SEARCH("STB",N20)))</formula>
    </cfRule>
    <cfRule type="containsText" dxfId="884" priority="1366" operator="containsText" text="MLD">
      <formula>NOT(ISERROR(SEARCH("MLD",N20)))</formula>
    </cfRule>
    <cfRule type="containsText" dxfId="883" priority="1367" operator="containsText" text="N">
      <formula>NOT(ISERROR(SEARCH("N",N20)))</formula>
    </cfRule>
  </conditionalFormatting>
  <conditionalFormatting sqref="N26:Q26">
    <cfRule type="containsText" dxfId="882" priority="1780" operator="containsText" text="STB">
      <formula>NOT(ISERROR(SEARCH("STB",N26)))</formula>
    </cfRule>
    <cfRule type="containsText" dxfId="881" priority="1781" operator="containsText" text="MLD">
      <formula>NOT(ISERROR(SEARCH("MLD",N26)))</formula>
    </cfRule>
    <cfRule type="containsText" dxfId="880" priority="1782" operator="containsText" text="N">
      <formula>NOT(ISERROR(SEARCH("N",N26)))</formula>
    </cfRule>
  </conditionalFormatting>
  <conditionalFormatting sqref="N34:Q34">
    <cfRule type="containsText" dxfId="879" priority="468" operator="containsText" text="MLD">
      <formula>NOT(ISERROR(SEARCH("MLD",N34)))</formula>
    </cfRule>
    <cfRule type="containsText" dxfId="878" priority="469" operator="containsText" text="N">
      <formula>NOT(ISERROR(SEARCH("N",N34)))</formula>
    </cfRule>
  </conditionalFormatting>
  <conditionalFormatting sqref="N49:Q49">
    <cfRule type="containsText" dxfId="877" priority="6863" operator="containsText" text="SP">
      <formula>NOT(ISERROR(SEARCH("SP",N49)))</formula>
    </cfRule>
  </conditionalFormatting>
  <conditionalFormatting sqref="N34:R34">
    <cfRule type="containsText" dxfId="876" priority="467" operator="containsText" text="STB">
      <formula>NOT(ISERROR(SEARCH("STB",N34)))</formula>
    </cfRule>
  </conditionalFormatting>
  <conditionalFormatting sqref="N32:T32">
    <cfRule type="containsText" dxfId="875" priority="1999" operator="containsText" text="N">
      <formula>NOT(ISERROR(SEARCH("N",N32)))</formula>
    </cfRule>
  </conditionalFormatting>
  <conditionalFormatting sqref="N17:U18">
    <cfRule type="containsText" dxfId="874" priority="2027" operator="containsText" text="STB">
      <formula>NOT(ISERROR(SEARCH("STB",N17)))</formula>
    </cfRule>
    <cfRule type="containsText" dxfId="873" priority="2028" operator="containsText" text="MLD">
      <formula>NOT(ISERROR(SEARCH("MLD",N17)))</formula>
    </cfRule>
    <cfRule type="containsText" dxfId="872" priority="2052" operator="containsText" text="N">
      <formula>NOT(ISERROR(SEARCH("N",N17)))</formula>
    </cfRule>
  </conditionalFormatting>
  <conditionalFormatting sqref="N25:U25">
    <cfRule type="containsText" dxfId="871" priority="2074" operator="containsText" text="N">
      <formula>NOT(ISERROR(SEARCH("N",N25)))</formula>
    </cfRule>
  </conditionalFormatting>
  <conditionalFormatting sqref="N29:U29 V26:AC27">
    <cfRule type="containsText" dxfId="870" priority="2048" operator="containsText" text="SP">
      <formula>NOT(ISERROR(SEARCH("SP",N26)))</formula>
    </cfRule>
  </conditionalFormatting>
  <conditionalFormatting sqref="N29:U29">
    <cfRule type="containsText" dxfId="869" priority="2031" operator="containsText" text="STB">
      <formula>NOT(ISERROR(SEARCH("STB",N29)))</formula>
    </cfRule>
    <cfRule type="containsText" dxfId="868" priority="2032" operator="containsText" text="MLD">
      <formula>NOT(ISERROR(SEARCH("MLD",N29)))</formula>
    </cfRule>
    <cfRule type="containsText" dxfId="867" priority="2033" operator="containsText" text="N">
      <formula>NOT(ISERROR(SEARCH("N",N29)))</formula>
    </cfRule>
  </conditionalFormatting>
  <conditionalFormatting sqref="N17:V18">
    <cfRule type="containsText" dxfId="866" priority="462" operator="containsText" text="SP">
      <formula>NOT(ISERROR(SEARCH("SP",N17)))</formula>
    </cfRule>
  </conditionalFormatting>
  <conditionalFormatting sqref="N25:V25">
    <cfRule type="containsText" dxfId="865" priority="1809" operator="containsText" text="MLD">
      <formula>NOT(ISERROR(SEARCH("MLD",N25)))</formula>
    </cfRule>
  </conditionalFormatting>
  <conditionalFormatting sqref="N11:Y11">
    <cfRule type="containsText" dxfId="864" priority="1572" operator="containsText" text="STB">
      <formula>NOT(ISERROR(SEARCH("STB",N11)))</formula>
    </cfRule>
    <cfRule type="containsText" dxfId="863" priority="1573" operator="containsText" text="MLD">
      <formula>NOT(ISERROR(SEARCH("MLD",N11)))</formula>
    </cfRule>
    <cfRule type="containsText" dxfId="862" priority="1574" operator="containsText" text="N">
      <formula>NOT(ISERROR(SEARCH("N",N11)))</formula>
    </cfRule>
  </conditionalFormatting>
  <conditionalFormatting sqref="N25:Y25">
    <cfRule type="containsText" dxfId="861" priority="1806" operator="containsText" text="STB">
      <formula>NOT(ISERROR(SEARCH("STB",N25)))</formula>
    </cfRule>
  </conditionalFormatting>
  <conditionalFormatting sqref="N25:AC25">
    <cfRule type="containsText" dxfId="860" priority="1799" operator="containsText" text="SP">
      <formula>NOT(ISERROR(SEARCH("SP",N25)))</formula>
    </cfRule>
  </conditionalFormatting>
  <conditionalFormatting sqref="O7:P7">
    <cfRule type="containsText" dxfId="859" priority="1976" operator="containsText" text="TC">
      <formula>NOT(ISERROR(SEARCH("TC",O7)))</formula>
    </cfRule>
  </conditionalFormatting>
  <conditionalFormatting sqref="O28:P28">
    <cfRule type="containsText" dxfId="858" priority="1820" operator="containsText" text="TC">
      <formula>NOT(ISERROR(SEARCH("TC",O28)))</formula>
    </cfRule>
  </conditionalFormatting>
  <conditionalFormatting sqref="O7:Q7">
    <cfRule type="containsText" dxfId="857" priority="1977" operator="containsText" text="N">
      <formula>NOT(ISERROR(SEARCH("N",O7)))</formula>
    </cfRule>
  </conditionalFormatting>
  <conditionalFormatting sqref="O7:Q8">
    <cfRule type="containsText" dxfId="856" priority="1616" operator="containsText" text="SP">
      <formula>NOT(ISERROR(SEARCH("SP",O7)))</formula>
    </cfRule>
    <cfRule type="containsText" dxfId="855" priority="1618" operator="containsText" text="STB">
      <formula>NOT(ISERROR(SEARCH("STB",O7)))</formula>
    </cfRule>
    <cfRule type="containsText" dxfId="854" priority="1619" operator="containsText" text="MLD">
      <formula>NOT(ISERROR(SEARCH("MLD",O7)))</formula>
    </cfRule>
    <cfRule type="containsText" dxfId="853" priority="1620" operator="containsText" text="N">
      <formula>NOT(ISERROR(SEARCH("N",O7)))</formula>
    </cfRule>
  </conditionalFormatting>
  <conditionalFormatting sqref="O12:Q12 C12:M12">
    <cfRule type="containsText" dxfId="852" priority="1547" operator="containsText" text="SP">
      <formula>NOT(ISERROR(SEARCH("SP",C12)))</formula>
    </cfRule>
  </conditionalFormatting>
  <conditionalFormatting sqref="O12:Q12 S12:AC12">
    <cfRule type="containsText" dxfId="851" priority="1550" operator="containsText" text="MLD">
      <formula>NOT(ISERROR(SEARCH("MLD",O12)))</formula>
    </cfRule>
    <cfRule type="containsText" dxfId="850" priority="1551" operator="containsText" text="N">
      <formula>NOT(ISERROR(SEARCH("N",O12)))</formula>
    </cfRule>
  </conditionalFormatting>
  <conditionalFormatting sqref="O15:Q15">
    <cfRule type="containsText" dxfId="849" priority="1685" operator="containsText" text="N">
      <formula>NOT(ISERROR(SEARCH("N",O15)))</formula>
    </cfRule>
  </conditionalFormatting>
  <conditionalFormatting sqref="O19:Q19">
    <cfRule type="containsText" dxfId="848" priority="1867" operator="containsText" text="STB">
      <formula>NOT(ISERROR(SEARCH("STB",O19)))</formula>
    </cfRule>
    <cfRule type="containsText" dxfId="847" priority="1868" operator="containsText" text="MLD">
      <formula>NOT(ISERROR(SEARCH("MLD",O19)))</formula>
    </cfRule>
    <cfRule type="containsText" dxfId="846" priority="1869" operator="containsText" text="N">
      <formula>NOT(ISERROR(SEARCH("N",O19)))</formula>
    </cfRule>
    <cfRule type="containsText" dxfId="845" priority="1871" operator="containsText" text="SP">
      <formula>NOT(ISERROR(SEARCH("SP",O19)))</formula>
    </cfRule>
  </conditionalFormatting>
  <conditionalFormatting sqref="O22:Q22">
    <cfRule type="containsText" dxfId="844" priority="1485" operator="containsText" text="N">
      <formula>NOT(ISERROR(SEARCH("N",O22)))</formula>
    </cfRule>
    <cfRule type="containsText" dxfId="843" priority="1487" operator="containsText" text="SP">
      <formula>NOT(ISERROR(SEARCH("SP",O22)))</formula>
    </cfRule>
    <cfRule type="containsText" dxfId="842" priority="1489" operator="containsText" text="STB">
      <formula>NOT(ISERROR(SEARCH("STB",O22)))</formula>
    </cfRule>
    <cfRule type="containsText" dxfId="841" priority="1490" operator="containsText" text="MLD">
      <formula>NOT(ISERROR(SEARCH("MLD",O22)))</formula>
    </cfRule>
    <cfRule type="containsText" dxfId="840" priority="1491" operator="containsText" text="N">
      <formula>NOT(ISERROR(SEARCH("N",O22)))</formula>
    </cfRule>
  </conditionalFormatting>
  <conditionalFormatting sqref="O28:Q28">
    <cfRule type="containsText" dxfId="839" priority="1812" operator="containsText" text="STB">
      <formula>NOT(ISERROR(SEARCH("STB",O28)))</formula>
    </cfRule>
    <cfRule type="containsText" dxfId="838" priority="1813" operator="containsText" text="MLD">
      <formula>NOT(ISERROR(SEARCH("MLD",O28)))</formula>
    </cfRule>
    <cfRule type="containsText" dxfId="837" priority="1814" operator="containsText" text="N">
      <formula>NOT(ISERROR(SEARCH("N",O28)))</formula>
    </cfRule>
    <cfRule type="containsText" dxfId="836" priority="1821" operator="containsText" text="N">
      <formula>NOT(ISERROR(SEARCH("N",O28)))</formula>
    </cfRule>
  </conditionalFormatting>
  <conditionalFormatting sqref="O30:Q30 S30:V30 K30:M31 B31 I31 O31:AC31 B32:E32 G32:I32 K32:N32 U32 W32:Y32 AA32:AC32 J33 S33:AC33 C34:E34 G34:I34 K34:M34 O34:R34 AC34">
    <cfRule type="containsText" dxfId="835" priority="2162" operator="containsText" text="N">
      <formula>NOT(ISERROR(SEARCH("N",B30)))</formula>
    </cfRule>
  </conditionalFormatting>
  <conditionalFormatting sqref="O30:Q30 S30:V30 K30:M31 B31 I31 O31:AC31 B32:E32 G32:I32 K32:N32 U32 W32:Y32 AA32:AC32 J33 S33:AC33 C34:E34 G34:I34 K34:M34 O34:R34 AC34:AC35">
    <cfRule type="containsText" dxfId="834" priority="2161" operator="containsText" text="MLD">
      <formula>NOT(ISERROR(SEARCH("MLD",B30)))</formula>
    </cfRule>
  </conditionalFormatting>
  <conditionalFormatting sqref="O30:Q31">
    <cfRule type="containsText" dxfId="833" priority="1912" operator="containsText" text="STB">
      <formula>NOT(ISERROR(SEARCH("STB",O30)))</formula>
    </cfRule>
    <cfRule type="containsText" dxfId="832" priority="1913" operator="containsText" text="MLD">
      <formula>NOT(ISERROR(SEARCH("MLD",O30)))</formula>
    </cfRule>
    <cfRule type="containsText" dxfId="831" priority="1914" operator="containsText" text="N">
      <formula>NOT(ISERROR(SEARCH("N",O30)))</formula>
    </cfRule>
  </conditionalFormatting>
  <conditionalFormatting sqref="O8:R8">
    <cfRule type="containsText" dxfId="830" priority="1302" operator="containsText" text="STB">
      <formula>NOT(ISERROR(SEARCH("STB",O8)))</formula>
    </cfRule>
    <cfRule type="containsText" dxfId="829" priority="1303" operator="containsText" text="MLD">
      <formula>NOT(ISERROR(SEARCH("MLD",O8)))</formula>
    </cfRule>
    <cfRule type="containsText" dxfId="828" priority="1304" operator="containsText" text="N">
      <formula>NOT(ISERROR(SEARCH("N",O8)))</formula>
    </cfRule>
  </conditionalFormatting>
  <conditionalFormatting sqref="O12:R12">
    <cfRule type="containsText" dxfId="827" priority="771" operator="containsText" text="SP">
      <formula>NOT(ISERROR(SEARCH("SP",O12)))</formula>
    </cfRule>
  </conditionalFormatting>
  <conditionalFormatting sqref="O22:R22">
    <cfRule type="containsText" dxfId="826" priority="1444" operator="containsText" text="MLD">
      <formula>NOT(ISERROR(SEARCH("MLD",O22)))</formula>
    </cfRule>
  </conditionalFormatting>
  <conditionalFormatting sqref="O32:T32">
    <cfRule type="containsText" dxfId="825" priority="1996" operator="containsText" text="SP">
      <formula>NOT(ISERROR(SEARCH("SP",O32)))</formula>
    </cfRule>
    <cfRule type="containsText" dxfId="824" priority="1997" operator="containsText" text="STB">
      <formula>NOT(ISERROR(SEARCH("STB",O32)))</formula>
    </cfRule>
    <cfRule type="containsText" dxfId="823" priority="1998" operator="containsText" text="MLD">
      <formula>NOT(ISERROR(SEARCH("MLD",O32)))</formula>
    </cfRule>
  </conditionalFormatting>
  <conditionalFormatting sqref="O12:U12">
    <cfRule type="containsText" dxfId="822" priority="772" operator="containsText" text="STB">
      <formula>NOT(ISERROR(SEARCH("STB",O12)))</formula>
    </cfRule>
    <cfRule type="containsText" dxfId="821" priority="773" operator="containsText" text="MLD">
      <formula>NOT(ISERROR(SEARCH("MLD",O12)))</formula>
    </cfRule>
  </conditionalFormatting>
  <conditionalFormatting sqref="O15:U15">
    <cfRule type="containsText" dxfId="820" priority="825" operator="containsText" text="STB">
      <formula>NOT(ISERROR(SEARCH("STB",O15)))</formula>
    </cfRule>
    <cfRule type="containsText" dxfId="819" priority="830" operator="containsText" text="MLD">
      <formula>NOT(ISERROR(SEARCH("MLD",O15)))</formula>
    </cfRule>
  </conditionalFormatting>
  <conditionalFormatting sqref="O22:U22">
    <cfRule type="containsText" dxfId="818" priority="1441" operator="containsText" text="STB">
      <formula>NOT(ISERROR(SEARCH("STB",O22)))</formula>
    </cfRule>
  </conditionalFormatting>
  <conditionalFormatting sqref="O31:U31">
    <cfRule type="containsText" dxfId="817" priority="2138" operator="containsText" text="STB">
      <formula>NOT(ISERROR(SEARCH("STB",O31)))</formula>
    </cfRule>
    <cfRule type="containsText" dxfId="816" priority="2139" operator="containsText" text="MLD">
      <formula>NOT(ISERROR(SEARCH("MLD",O31)))</formula>
    </cfRule>
    <cfRule type="containsText" dxfId="815" priority="2140" operator="containsText" text="N">
      <formula>NOT(ISERROR(SEARCH("N",O31)))</formula>
    </cfRule>
  </conditionalFormatting>
  <conditionalFormatting sqref="O32:U32">
    <cfRule type="containsText" dxfId="814" priority="2000" operator="containsText" text="SP">
      <formula>NOT(ISERROR(SEARCH("SP",O32)))</formula>
    </cfRule>
  </conditionalFormatting>
  <conditionalFormatting sqref="O31:AC31 K30:M31 I31">
    <cfRule type="containsText" dxfId="813" priority="2146" operator="containsText" text="SP">
      <formula>NOT(ISERROR(SEARCH("SP",I30)))</formula>
    </cfRule>
  </conditionalFormatting>
  <conditionalFormatting sqref="O31:AC31">
    <cfRule type="containsText" dxfId="812" priority="2131" operator="containsText" text="SP">
      <formula>NOT(ISERROR(SEARCH("SP",O31)))</formula>
    </cfRule>
  </conditionalFormatting>
  <conditionalFormatting sqref="O34:AC34">
    <cfRule type="containsText" dxfId="811" priority="2022" operator="containsText" text="SP">
      <formula>NOT(ISERROR(SEARCH("SP",O34)))</formula>
    </cfRule>
  </conditionalFormatting>
  <conditionalFormatting sqref="P35:T35">
    <cfRule type="containsText" dxfId="810" priority="2186" operator="containsText" text="N">
      <formula>NOT(ISERROR(SEARCH("N",P35)))</formula>
    </cfRule>
  </conditionalFormatting>
  <conditionalFormatting sqref="Q7">
    <cfRule type="containsText" dxfId="809" priority="1979" operator="containsText" text="TC">
      <formula>NOT(ISERROR(SEARCH("TC",Q7)))</formula>
    </cfRule>
    <cfRule type="containsText" dxfId="808" priority="1980" operator="containsText" text="N">
      <formula>NOT(ISERROR(SEARCH("N",Q7)))</formula>
    </cfRule>
    <cfRule type="containsText" dxfId="807" priority="1981" operator="containsText" text="TC">
      <formula>NOT(ISERROR(SEARCH("TC",Q7)))</formula>
    </cfRule>
  </conditionalFormatting>
  <conditionalFormatting sqref="Q28">
    <cfRule type="containsText" dxfId="806" priority="1823" operator="containsText" text="TC">
      <formula>NOT(ISERROR(SEARCH("TC",Q28)))</formula>
    </cfRule>
    <cfRule type="containsText" dxfId="805" priority="1824" operator="containsText" text="N">
      <formula>NOT(ISERROR(SEARCH("N",Q28)))</formula>
    </cfRule>
    <cfRule type="containsText" dxfId="804" priority="1825" operator="containsText" text="TC">
      <formula>NOT(ISERROR(SEARCH("TC",Q28)))</formula>
    </cfRule>
  </conditionalFormatting>
  <conditionalFormatting sqref="Q33">
    <cfRule type="containsText" dxfId="803" priority="2108" operator="containsText" text="STB">
      <formula>NOT(ISERROR(SEARCH("STB",Q33)))</formula>
    </cfRule>
    <cfRule type="containsText" dxfId="802" priority="2109" operator="containsText" text="MLD">
      <formula>NOT(ISERROR(SEARCH("MLD",Q33)))</formula>
    </cfRule>
    <cfRule type="containsText" dxfId="801" priority="2110" operator="containsText" text="N">
      <formula>NOT(ISERROR(SEARCH("N",Q33)))</formula>
    </cfRule>
    <cfRule type="containsText" dxfId="800" priority="2111" operator="containsText" text="SP">
      <formula>NOT(ISERROR(SEARCH("SP",Q33)))</formula>
    </cfRule>
    <cfRule type="containsText" dxfId="799" priority="2112" operator="containsText" text="STB">
      <formula>NOT(ISERROR(SEARCH("STB",Q33)))</formula>
    </cfRule>
    <cfRule type="containsText" dxfId="798" priority="2113" operator="containsText" text="MLD">
      <formula>NOT(ISERROR(SEARCH("MLD",Q33)))</formula>
    </cfRule>
    <cfRule type="containsText" dxfId="797" priority="2114" operator="containsText" text="N">
      <formula>NOT(ISERROR(SEARCH("N",Q33)))</formula>
    </cfRule>
  </conditionalFormatting>
  <conditionalFormatting sqref="Q24:U24">
    <cfRule type="containsText" dxfId="796" priority="1355" operator="containsText" text="SP">
      <formula>NOT(ISERROR(SEARCH("SP",Q24)))</formula>
    </cfRule>
  </conditionalFormatting>
  <conditionalFormatting sqref="R7">
    <cfRule type="containsText" dxfId="795" priority="535" operator="containsText" text="N">
      <formula>NOT(ISERROR(SEARCH("N",R7)))</formula>
    </cfRule>
    <cfRule type="containsText" dxfId="794" priority="536" operator="containsText" text="STB">
      <formula>NOT(ISERROR(SEARCH("STB",R7)))</formula>
    </cfRule>
    <cfRule type="containsText" dxfId="793" priority="537" operator="containsText" text="MLD">
      <formula>NOT(ISERROR(SEARCH("MLD",R7)))</formula>
    </cfRule>
  </conditionalFormatting>
  <conditionalFormatting sqref="R8">
    <cfRule type="containsText" dxfId="792" priority="1299" operator="containsText" text="STB">
      <formula>NOT(ISERROR(SEARCH("STB",R8)))</formula>
    </cfRule>
    <cfRule type="containsText" dxfId="791" priority="1300" operator="containsText" text="MLD">
      <formula>NOT(ISERROR(SEARCH("MLD",R8)))</formula>
    </cfRule>
    <cfRule type="containsText" dxfId="790" priority="1301" operator="containsText" text="SP">
      <formula>NOT(ISERROR(SEARCH("SP",R8)))</formula>
    </cfRule>
  </conditionalFormatting>
  <conditionalFormatting sqref="R8:R9">
    <cfRule type="containsText" dxfId="789" priority="689" operator="containsText" text="N">
      <formula>NOT(ISERROR(SEARCH("N",R8)))</formula>
    </cfRule>
  </conditionalFormatting>
  <conditionalFormatting sqref="R9">
    <cfRule type="containsText" dxfId="788" priority="678" operator="containsText" text="SP">
      <formula>NOT(ISERROR(SEARCH("SP",R9)))</formula>
    </cfRule>
    <cfRule type="containsText" dxfId="787" priority="679" operator="containsText" text="STB">
      <formula>NOT(ISERROR(SEARCH("STB",R9)))</formula>
    </cfRule>
    <cfRule type="containsText" dxfId="786" priority="680" operator="containsText" text="MLD">
      <formula>NOT(ISERROR(SEARCH("MLD",R9)))</formula>
    </cfRule>
    <cfRule type="containsText" dxfId="785" priority="681" operator="containsText" text="N">
      <formula>NOT(ISERROR(SEARCH("N",R9)))</formula>
    </cfRule>
    <cfRule type="containsText" dxfId="784" priority="682" operator="containsText" text="SP">
      <formula>NOT(ISERROR(SEARCH("SP",R9)))</formula>
    </cfRule>
    <cfRule type="containsText" dxfId="783" priority="683" operator="containsText" text="N">
      <formula>NOT(ISERROR(SEARCH("N",R9)))</formula>
    </cfRule>
    <cfRule type="containsText" dxfId="782" priority="684" operator="containsText" text="STB">
      <formula>NOT(ISERROR(SEARCH("STB",R9)))</formula>
    </cfRule>
    <cfRule type="containsText" dxfId="781" priority="685" operator="containsText" text="MLD">
      <formula>NOT(ISERROR(SEARCH("MLD",R9)))</formula>
    </cfRule>
    <cfRule type="containsText" dxfId="780" priority="686" operator="containsText" text="STB">
      <formula>NOT(ISERROR(SEARCH("STB",R9)))</formula>
    </cfRule>
    <cfRule type="containsText" dxfId="779" priority="687" operator="containsText" text="MLD">
      <formula>NOT(ISERROR(SEARCH("MLD",R9)))</formula>
    </cfRule>
    <cfRule type="containsText" dxfId="778" priority="688" operator="containsText" text="SP">
      <formula>NOT(ISERROR(SEARCH("SP",R9)))</formula>
    </cfRule>
    <cfRule type="containsText" dxfId="777" priority="690" operator="containsText" text="SP">
      <formula>NOT(ISERROR(SEARCH("SP",R9)))</formula>
    </cfRule>
    <cfRule type="containsText" dxfId="776" priority="691" operator="containsText" text="TC">
      <formula>NOT(ISERROR(SEARCH("TC",R9)))</formula>
    </cfRule>
  </conditionalFormatting>
  <conditionalFormatting sqref="R12">
    <cfRule type="containsText" dxfId="775" priority="762" operator="containsText" text="N">
      <formula>NOT(ISERROR(SEARCH("N",R12)))</formula>
    </cfRule>
    <cfRule type="containsText" dxfId="774" priority="763" operator="containsText" text="SP">
      <formula>NOT(ISERROR(SEARCH("SP",R12)))</formula>
    </cfRule>
    <cfRule type="containsText" dxfId="773" priority="764" operator="containsText" text="STB">
      <formula>NOT(ISERROR(SEARCH("STB",R12)))</formula>
    </cfRule>
    <cfRule type="containsText" dxfId="772" priority="765" operator="containsText" text="MLD">
      <formula>NOT(ISERROR(SEARCH("MLD",R12)))</formula>
    </cfRule>
    <cfRule type="containsText" dxfId="771" priority="766" operator="containsText" text="N">
      <formula>NOT(ISERROR(SEARCH("N",R12)))</formula>
    </cfRule>
    <cfRule type="containsText" dxfId="770" priority="767" operator="containsText" text="SP">
      <formula>NOT(ISERROR(SEARCH("SP",R12)))</formula>
    </cfRule>
    <cfRule type="containsText" dxfId="769" priority="768" operator="containsText" text="TC">
      <formula>NOT(ISERROR(SEARCH("TC",R12)))</formula>
    </cfRule>
    <cfRule type="containsText" dxfId="768" priority="769" operator="containsText" text="SP">
      <formula>NOT(ISERROR(SEARCH("SP",R12)))</formula>
    </cfRule>
    <cfRule type="containsText" dxfId="767" priority="770" operator="containsText" text="N">
      <formula>NOT(ISERROR(SEARCH("N",R12)))</formula>
    </cfRule>
  </conditionalFormatting>
  <conditionalFormatting sqref="R13">
    <cfRule type="containsText" dxfId="766" priority="1523" operator="containsText" text="N">
      <formula>NOT(ISERROR(SEARCH("N",R13)))</formula>
    </cfRule>
    <cfRule type="containsText" dxfId="765" priority="1527" operator="containsText" text="MLD">
      <formula>NOT(ISERROR(SEARCH("MLD",R13)))</formula>
    </cfRule>
  </conditionalFormatting>
  <conditionalFormatting sqref="R13:R15">
    <cfRule type="containsText" dxfId="764" priority="829" operator="containsText" text="STB">
      <formula>NOT(ISERROR(SEARCH("STB",R13)))</formula>
    </cfRule>
  </conditionalFormatting>
  <conditionalFormatting sqref="R14">
    <cfRule type="containsText" dxfId="763" priority="1514" operator="containsText" text="N">
      <formula>NOT(ISERROR(SEARCH("N",R14)))</formula>
    </cfRule>
    <cfRule type="containsText" dxfId="762" priority="1518" operator="containsText" text="MLD">
      <formula>NOT(ISERROR(SEARCH("MLD",R14)))</formula>
    </cfRule>
  </conditionalFormatting>
  <conditionalFormatting sqref="R15">
    <cfRule type="containsText" dxfId="761" priority="826" operator="containsText" text="MLD">
      <formula>NOT(ISERROR(SEARCH("MLD",R15)))</formula>
    </cfRule>
    <cfRule type="containsText" dxfId="760" priority="827" operator="containsText" text="N">
      <formula>NOT(ISERROR(SEARCH("N",R15)))</formula>
    </cfRule>
  </conditionalFormatting>
  <conditionalFormatting sqref="R19">
    <cfRule type="containsText" dxfId="759" priority="497" operator="containsText" text="TC">
      <formula>NOT(ISERROR(SEARCH("TC",R19)))</formula>
    </cfRule>
    <cfRule type="containsText" dxfId="758" priority="498" operator="containsText" text="SP">
      <formula>NOT(ISERROR(SEARCH("SP",R19)))</formula>
    </cfRule>
    <cfRule type="containsText" dxfId="757" priority="499" operator="containsText" text="N">
      <formula>NOT(ISERROR(SEARCH("N",R19)))</formula>
    </cfRule>
    <cfRule type="containsText" dxfId="756" priority="500" operator="containsText" text="SP">
      <formula>NOT(ISERROR(SEARCH("SP",R19)))</formula>
    </cfRule>
    <cfRule type="containsText" dxfId="755" priority="501" operator="containsText" text="TC">
      <formula>NOT(ISERROR(SEARCH("TC",R19)))</formula>
    </cfRule>
    <cfRule type="containsText" dxfId="754" priority="502" operator="containsText" text="SP">
      <formula>NOT(ISERROR(SEARCH("SP",R19)))</formula>
    </cfRule>
  </conditionalFormatting>
  <conditionalFormatting sqref="R19:R20">
    <cfRule type="containsText" dxfId="753" priority="388" operator="containsText" text="N">
      <formula>NOT(ISERROR(SEARCH("N",R19)))</formula>
    </cfRule>
  </conditionalFormatting>
  <conditionalFormatting sqref="R19:R21">
    <cfRule type="containsText" dxfId="752" priority="389" operator="containsText" text="SP">
      <formula>NOT(ISERROR(SEARCH("SP",R19)))</formula>
    </cfRule>
  </conditionalFormatting>
  <conditionalFormatting sqref="R20:R21">
    <cfRule type="containsText" dxfId="751" priority="390" operator="containsText" text="STB">
      <formula>NOT(ISERROR(SEARCH("STB",R20)))</formula>
    </cfRule>
    <cfRule type="containsText" dxfId="750" priority="391" operator="containsText" text="MLD">
      <formula>NOT(ISERROR(SEARCH("MLD",R20)))</formula>
    </cfRule>
  </conditionalFormatting>
  <conditionalFormatting sqref="R21">
    <cfRule type="containsText" dxfId="749" priority="591" operator="containsText" text="N">
      <formula>NOT(ISERROR(SEARCH("N",R21)))</formula>
    </cfRule>
    <cfRule type="containsText" dxfId="748" priority="592" operator="containsText" text="SP">
      <formula>NOT(ISERROR(SEARCH("SP",R21)))</formula>
    </cfRule>
    <cfRule type="containsText" dxfId="747" priority="593" operator="containsText" text="N">
      <formula>NOT(ISERROR(SEARCH("N",R21)))</formula>
    </cfRule>
    <cfRule type="containsText" dxfId="746" priority="594" operator="containsText" text="STB">
      <formula>NOT(ISERROR(SEARCH("STB",R21)))</formula>
    </cfRule>
    <cfRule type="containsText" dxfId="745" priority="595" operator="containsText" text="MLD">
      <formula>NOT(ISERROR(SEARCH("MLD",R21)))</formula>
    </cfRule>
    <cfRule type="containsText" dxfId="744" priority="597" operator="containsText" text="MLD">
      <formula>NOT(ISERROR(SEARCH("MLD",R21)))</formula>
    </cfRule>
    <cfRule type="containsText" dxfId="743" priority="598" operator="containsText" text="SP">
      <formula>NOT(ISERROR(SEARCH("SP",R21)))</formula>
    </cfRule>
    <cfRule type="containsText" dxfId="742" priority="599" operator="containsText" text="N">
      <formula>NOT(ISERROR(SEARCH("N",R21)))</formula>
    </cfRule>
    <cfRule type="containsText" dxfId="741" priority="600" operator="containsText" text="SP">
      <formula>NOT(ISERROR(SEARCH("SP",R21)))</formula>
    </cfRule>
    <cfRule type="containsText" dxfId="740" priority="601" operator="containsText" text="TC">
      <formula>NOT(ISERROR(SEARCH("TC",R21)))</formula>
    </cfRule>
    <cfRule type="containsText" dxfId="739" priority="602" operator="containsText" text="SP">
      <formula>NOT(ISERROR(SEARCH("SP",R21)))</formula>
    </cfRule>
  </conditionalFormatting>
  <conditionalFormatting sqref="R21:R22">
    <cfRule type="containsText" dxfId="738" priority="596" operator="containsText" text="STB">
      <formula>NOT(ISERROR(SEARCH("STB",R21)))</formula>
    </cfRule>
  </conditionalFormatting>
  <conditionalFormatting sqref="R22">
    <cfRule type="containsText" dxfId="737" priority="1440" operator="containsText" text="N">
      <formula>NOT(ISERROR(SEARCH("N",R22)))</formula>
    </cfRule>
  </conditionalFormatting>
  <conditionalFormatting sqref="R24">
    <cfRule type="containsText" dxfId="736" priority="1354" operator="containsText" text="STB">
      <formula>NOT(ISERROR(SEARCH("STB",R24)))</formula>
    </cfRule>
    <cfRule type="containsText" dxfId="735" priority="1356" operator="containsText" text="N">
      <formula>NOT(ISERROR(SEARCH("N",R24)))</formula>
    </cfRule>
  </conditionalFormatting>
  <conditionalFormatting sqref="R26">
    <cfRule type="containsText" dxfId="734" priority="1774" operator="containsText" text="N">
      <formula>NOT(ISERROR(SEARCH("N",R26)))</formula>
    </cfRule>
    <cfRule type="containsText" dxfId="733" priority="1778" operator="containsText" text="MLD">
      <formula>NOT(ISERROR(SEARCH("MLD",R26)))</formula>
    </cfRule>
  </conditionalFormatting>
  <conditionalFormatting sqref="R26:R27">
    <cfRule type="containsText" dxfId="732" priority="1762" operator="containsText" text="STB">
      <formula>NOT(ISERROR(SEARCH("STB",R26)))</formula>
    </cfRule>
  </conditionalFormatting>
  <conditionalFormatting sqref="R27">
    <cfRule type="containsText" dxfId="731" priority="1761" operator="containsText" text="N">
      <formula>NOT(ISERROR(SEARCH("N",R27)))</formula>
    </cfRule>
    <cfRule type="containsText" dxfId="730" priority="1763" operator="containsText" text="MLD">
      <formula>NOT(ISERROR(SEARCH("MLD",R27)))</formula>
    </cfRule>
  </conditionalFormatting>
  <conditionalFormatting sqref="R29">
    <cfRule type="containsText" dxfId="729" priority="2086" operator="containsText" text="N">
      <formula>NOT(ISERROR(SEARCH("N",R29)))</formula>
    </cfRule>
    <cfRule type="containsText" dxfId="728" priority="2087" operator="containsText" text="SP">
      <formula>NOT(ISERROR(SEARCH("SP",R29)))</formula>
    </cfRule>
    <cfRule type="containsText" dxfId="727" priority="2088" operator="containsText" text="TC">
      <formula>NOT(ISERROR(SEARCH("TC",R29)))</formula>
    </cfRule>
  </conditionalFormatting>
  <conditionalFormatting sqref="R30">
    <cfRule type="containsText" dxfId="726" priority="431" operator="containsText" text="SP">
      <formula>NOT(ISERROR(SEARCH("SP",R30)))</formula>
    </cfRule>
    <cfRule type="containsText" dxfId="725" priority="432" operator="containsText" text="TC">
      <formula>NOT(ISERROR(SEARCH("TC",R30)))</formula>
    </cfRule>
    <cfRule type="containsText" dxfId="724" priority="433" operator="containsText" text="N">
      <formula>NOT(ISERROR(SEARCH("N",R30)))</formula>
    </cfRule>
    <cfRule type="containsText" dxfId="723" priority="434" operator="containsText" text="SP">
      <formula>NOT(ISERROR(SEARCH("SP",R30)))</formula>
    </cfRule>
    <cfRule type="containsText" dxfId="722" priority="435" operator="containsText" text="TC">
      <formula>NOT(ISERROR(SEARCH("TC",R30)))</formula>
    </cfRule>
    <cfRule type="containsText" dxfId="721" priority="436" operator="containsText" text="SP">
      <formula>NOT(ISERROR(SEARCH("SP",R30)))</formula>
    </cfRule>
  </conditionalFormatting>
  <conditionalFormatting sqref="R31">
    <cfRule type="containsText" dxfId="720" priority="2163" operator="containsText" text="STB">
      <formula>NOT(ISERROR(SEARCH("STB",R31)))</formula>
    </cfRule>
    <cfRule type="containsText" dxfId="719" priority="2164" operator="containsText" text="MLD">
      <formula>NOT(ISERROR(SEARCH("MLD",R31)))</formula>
    </cfRule>
    <cfRule type="containsText" dxfId="718" priority="2165" operator="containsText" text="TC">
      <formula>NOT(ISERROR(SEARCH("TC",R31)))</formula>
    </cfRule>
  </conditionalFormatting>
  <conditionalFormatting sqref="R31:R32">
    <cfRule type="containsText" dxfId="717" priority="2003" operator="containsText" text="N">
      <formula>NOT(ISERROR(SEARCH("N",R31)))</formula>
    </cfRule>
    <cfRule type="containsText" dxfId="716" priority="2004" operator="containsText" text="SP">
      <formula>NOT(ISERROR(SEARCH("SP",R31)))</formula>
    </cfRule>
  </conditionalFormatting>
  <conditionalFormatting sqref="R32">
    <cfRule type="containsText" dxfId="715" priority="2001" operator="containsText" text="STB">
      <formula>NOT(ISERROR(SEARCH("STB",R32)))</formula>
    </cfRule>
    <cfRule type="containsText" dxfId="714" priority="2002" operator="containsText" text="MLD">
      <formula>NOT(ISERROR(SEARCH("MLD",R32)))</formula>
    </cfRule>
    <cfRule type="containsText" dxfId="713" priority="2005" operator="containsText" text="TC">
      <formula>NOT(ISERROR(SEARCH("TC",R32)))</formula>
    </cfRule>
  </conditionalFormatting>
  <conditionalFormatting sqref="R33">
    <cfRule type="containsText" dxfId="712" priority="466" operator="containsText" text="SP">
      <formula>NOT(ISERROR(SEARCH("SP",R33)))</formula>
    </cfRule>
  </conditionalFormatting>
  <conditionalFormatting sqref="R34:R35">
    <cfRule type="containsText" dxfId="711" priority="2134" operator="containsText" text="N">
      <formula>NOT(ISERROR(SEARCH("N",R34)))</formula>
    </cfRule>
  </conditionalFormatting>
  <conditionalFormatting sqref="R35">
    <cfRule type="containsText" dxfId="710" priority="2135" operator="containsText" text="SP">
      <formula>NOT(ISERROR(SEARCH("SP",R35)))</formula>
    </cfRule>
  </conditionalFormatting>
  <conditionalFormatting sqref="R22:U22">
    <cfRule type="containsText" dxfId="709" priority="1442" operator="containsText" text="MLD">
      <formula>NOT(ISERROR(SEARCH("MLD",R22)))</formula>
    </cfRule>
    <cfRule type="containsText" dxfId="708" priority="1443" operator="containsText" text="N">
      <formula>NOT(ISERROR(SEARCH("N",R22)))</formula>
    </cfRule>
  </conditionalFormatting>
  <conditionalFormatting sqref="R24:U24">
    <cfRule type="containsText" dxfId="707" priority="1358" operator="containsText" text="MLD">
      <formula>NOT(ISERROR(SEARCH("MLD",R24)))</formula>
    </cfRule>
    <cfRule type="containsText" dxfId="706" priority="1359" operator="containsText" text="N">
      <formula>NOT(ISERROR(SEARCH("N",R24)))</formula>
    </cfRule>
  </conditionalFormatting>
  <conditionalFormatting sqref="R26:U26">
    <cfRule type="containsText" dxfId="705" priority="1775" operator="containsText" text="STB">
      <formula>NOT(ISERROR(SEARCH("STB",R26)))</formula>
    </cfRule>
    <cfRule type="containsText" dxfId="704" priority="1776" operator="containsText" text="MLD">
      <formula>NOT(ISERROR(SEARCH("MLD",R26)))</formula>
    </cfRule>
    <cfRule type="containsText" dxfId="703" priority="1777" operator="containsText" text="N">
      <formula>NOT(ISERROR(SEARCH("N",R26)))</formula>
    </cfRule>
  </conditionalFormatting>
  <conditionalFormatting sqref="R33:U33">
    <cfRule type="containsText" dxfId="702" priority="464" operator="containsText" text="MLD">
      <formula>NOT(ISERROR(SEARCH("MLD",R33)))</formula>
    </cfRule>
    <cfRule type="containsText" dxfId="701" priority="465" operator="containsText" text="N">
      <formula>NOT(ISERROR(SEARCH("N",R33)))</formula>
    </cfRule>
  </conditionalFormatting>
  <conditionalFormatting sqref="R7:V7">
    <cfRule type="containsText" dxfId="700" priority="538" operator="containsText" text="SP">
      <formula>NOT(ISERROR(SEARCH("SP",R7)))</formula>
    </cfRule>
  </conditionalFormatting>
  <conditionalFormatting sqref="R9:V9">
    <cfRule type="containsText" dxfId="699" priority="692" operator="containsText" text="SP">
      <formula>NOT(ISERROR(SEARCH("SP",R9)))</formula>
    </cfRule>
  </conditionalFormatting>
  <conditionalFormatting sqref="R33:V33">
    <cfRule type="containsText" dxfId="698" priority="463" operator="containsText" text="STB">
      <formula>NOT(ISERROR(SEARCH("STB",R33)))</formula>
    </cfRule>
  </conditionalFormatting>
  <conditionalFormatting sqref="R22:AC22">
    <cfRule type="containsText" dxfId="697" priority="1429" operator="containsText" text="SP">
      <formula>NOT(ISERROR(SEARCH("SP",R22)))</formula>
    </cfRule>
  </conditionalFormatting>
  <conditionalFormatting sqref="S7:T7">
    <cfRule type="containsText" dxfId="696" priority="1934" operator="containsText" text="TC">
      <formula>NOT(ISERROR(SEARCH("TC",S7)))</formula>
    </cfRule>
  </conditionalFormatting>
  <conditionalFormatting sqref="S28:T28">
    <cfRule type="containsText" dxfId="695" priority="1846" operator="containsText" text="TC">
      <formula>NOT(ISERROR(SEARCH("TC",S28)))</formula>
    </cfRule>
  </conditionalFormatting>
  <conditionalFormatting sqref="S7:U7">
    <cfRule type="containsText" dxfId="694" priority="1927" operator="containsText" text="STB">
      <formula>NOT(ISERROR(SEARCH("STB",S7)))</formula>
    </cfRule>
    <cfRule type="containsText" dxfId="693" priority="1928" operator="containsText" text="MLD">
      <formula>NOT(ISERROR(SEARCH("MLD",S7)))</formula>
    </cfRule>
    <cfRule type="containsText" dxfId="692" priority="1929" operator="containsText" text="N">
      <formula>NOT(ISERROR(SEARCH("N",S7)))</formula>
    </cfRule>
    <cfRule type="containsText" dxfId="691" priority="1935" operator="containsText" text="N">
      <formula>NOT(ISERROR(SEARCH("N",S7)))</formula>
    </cfRule>
  </conditionalFormatting>
  <conditionalFormatting sqref="S8:U8">
    <cfRule type="containsText" dxfId="690" priority="376" operator="containsText" text="SP">
      <formula>NOT(ISERROR(SEARCH("SP",S8)))</formula>
    </cfRule>
    <cfRule type="containsText" dxfId="689" priority="378" operator="containsText" text="MLD">
      <formula>NOT(ISERROR(SEARCH("MLD",S8)))</formula>
    </cfRule>
    <cfRule type="containsText" dxfId="688" priority="379" operator="containsText" text="N">
      <formula>NOT(ISERROR(SEARCH("N",S8)))</formula>
    </cfRule>
  </conditionalFormatting>
  <conditionalFormatting sqref="S9:U9">
    <cfRule type="containsText" dxfId="687" priority="1660" operator="containsText" text="N">
      <formula>NOT(ISERROR(SEARCH("N",S9)))</formula>
    </cfRule>
  </conditionalFormatting>
  <conditionalFormatting sqref="S12:U12 O12:Q12">
    <cfRule type="containsText" dxfId="686" priority="1539" operator="containsText" text="N">
      <formula>NOT(ISERROR(SEARCH("N",O12)))</formula>
    </cfRule>
  </conditionalFormatting>
  <conditionalFormatting sqref="S12:U12">
    <cfRule type="containsText" dxfId="685" priority="1532" operator="containsText" text="N">
      <formula>NOT(ISERROR(SEARCH("N",S12)))</formula>
    </cfRule>
    <cfRule type="containsText" dxfId="684" priority="1536" operator="containsText" text="SP">
      <formula>NOT(ISERROR(SEARCH("SP",S12)))</formula>
    </cfRule>
    <cfRule type="containsText" dxfId="683" priority="1537" operator="containsText" text="STB">
      <formula>NOT(ISERROR(SEARCH("STB",S12)))</formula>
    </cfRule>
    <cfRule type="containsText" dxfId="682" priority="1538" operator="containsText" text="MLD">
      <formula>NOT(ISERROR(SEARCH("MLD",S12)))</formula>
    </cfRule>
  </conditionalFormatting>
  <conditionalFormatting sqref="S15:U15 W15:Y15">
    <cfRule type="containsText" dxfId="681" priority="1680" operator="containsText" text="N">
      <formula>NOT(ISERROR(SEARCH("N",S15)))</formula>
    </cfRule>
  </conditionalFormatting>
  <conditionalFormatting sqref="S19:U21">
    <cfRule type="containsText" dxfId="680" priority="1311" operator="containsText" text="STB">
      <formula>NOT(ISERROR(SEARCH("STB",S19)))</formula>
    </cfRule>
    <cfRule type="containsText" dxfId="679" priority="1312" operator="containsText" text="MLD">
      <formula>NOT(ISERROR(SEARCH("MLD",S19)))</formula>
    </cfRule>
    <cfRule type="containsText" dxfId="678" priority="1313" operator="containsText" text="N">
      <formula>NOT(ISERROR(SEARCH("N",S19)))</formula>
    </cfRule>
  </conditionalFormatting>
  <conditionalFormatting sqref="S20:U20">
    <cfRule type="containsText" dxfId="677" priority="1305" operator="containsText" text="STB">
      <formula>NOT(ISERROR(SEARCH("STB",S20)))</formula>
    </cfRule>
    <cfRule type="containsText" dxfId="676" priority="1306" operator="containsText" text="MLD">
      <formula>NOT(ISERROR(SEARCH("MLD",S20)))</formula>
    </cfRule>
    <cfRule type="containsText" dxfId="675" priority="1307" operator="containsText" text="N">
      <formula>NOT(ISERROR(SEARCH("N",S20)))</formula>
    </cfRule>
    <cfRule type="containsText" dxfId="674" priority="1309" operator="containsText" text="SP">
      <formula>NOT(ISERROR(SEARCH("SP",S20)))</formula>
    </cfRule>
  </conditionalFormatting>
  <conditionalFormatting sqref="S21:U21">
    <cfRule type="containsText" dxfId="673" priority="1405" operator="containsText" text="SP">
      <formula>NOT(ISERROR(SEARCH("SP",S21)))</formula>
    </cfRule>
    <cfRule type="containsText" dxfId="672" priority="1407" operator="containsText" text="STB">
      <formula>NOT(ISERROR(SEARCH("STB",S21)))</formula>
    </cfRule>
    <cfRule type="containsText" dxfId="671" priority="1408" operator="containsText" text="MLD">
      <formula>NOT(ISERROR(SEARCH("MLD",S21)))</formula>
    </cfRule>
    <cfRule type="containsText" dxfId="670" priority="1409" operator="containsText" text="N">
      <formula>NOT(ISERROR(SEARCH("N",S21)))</formula>
    </cfRule>
  </conditionalFormatting>
  <conditionalFormatting sqref="S28:U28">
    <cfRule type="containsText" dxfId="669" priority="1839" operator="containsText" text="STB">
      <formula>NOT(ISERROR(SEARCH("STB",S28)))</formula>
    </cfRule>
    <cfRule type="containsText" dxfId="668" priority="1840" operator="containsText" text="MLD">
      <formula>NOT(ISERROR(SEARCH("MLD",S28)))</formula>
    </cfRule>
    <cfRule type="containsText" dxfId="667" priority="1841" operator="containsText" text="N">
      <formula>NOT(ISERROR(SEARCH("N",S28)))</formula>
    </cfRule>
    <cfRule type="containsText" dxfId="666" priority="1847" operator="containsText" text="N">
      <formula>NOT(ISERROR(SEARCH("N",S28)))</formula>
    </cfRule>
  </conditionalFormatting>
  <conditionalFormatting sqref="S30:U30">
    <cfRule type="containsText" dxfId="665" priority="1915" operator="containsText" text="STB">
      <formula>NOT(ISERROR(SEARCH("STB",S30)))</formula>
    </cfRule>
    <cfRule type="containsText" dxfId="664" priority="1916" operator="containsText" text="MLD">
      <formula>NOT(ISERROR(SEARCH("MLD",S30)))</formula>
    </cfRule>
    <cfRule type="containsText" dxfId="663" priority="1917" operator="containsText" text="N">
      <formula>NOT(ISERROR(SEARCH("N",S30)))</formula>
    </cfRule>
  </conditionalFormatting>
  <conditionalFormatting sqref="S8:V8">
    <cfRule type="containsText" dxfId="662" priority="377" operator="containsText" text="STB">
      <formula>NOT(ISERROR(SEARCH("STB",S8)))</formula>
    </cfRule>
  </conditionalFormatting>
  <conditionalFormatting sqref="S9:V9">
    <cfRule type="containsText" dxfId="661" priority="822" operator="containsText" text="STB">
      <formula>NOT(ISERROR(SEARCH("STB",S9)))</formula>
    </cfRule>
    <cfRule type="containsText" dxfId="660" priority="823" operator="containsText" text="MLD">
      <formula>NOT(ISERROR(SEARCH("MLD",S9)))</formula>
    </cfRule>
  </conditionalFormatting>
  <conditionalFormatting sqref="S28:V28">
    <cfRule type="containsText" dxfId="659" priority="677" operator="containsText" text="SP">
      <formula>NOT(ISERROR(SEARCH("SP",S28)))</formula>
    </cfRule>
  </conditionalFormatting>
  <conditionalFormatting sqref="S34:AB34">
    <cfRule type="containsText" dxfId="658" priority="2023" operator="containsText" text="STB">
      <formula>NOT(ISERROR(SEARCH("STB",S34)))</formula>
    </cfRule>
    <cfRule type="containsText" dxfId="657" priority="2024" operator="containsText" text="MLD">
      <formula>NOT(ISERROR(SEARCH("MLD",S34)))</formula>
    </cfRule>
    <cfRule type="containsText" dxfId="656" priority="2025" operator="containsText" text="N">
      <formula>NOT(ISERROR(SEARCH("N",S34)))</formula>
    </cfRule>
  </conditionalFormatting>
  <conditionalFormatting sqref="S12:AC12">
    <cfRule type="containsText" dxfId="655" priority="1540" operator="containsText" text="SP">
      <formula>NOT(ISERROR(SEARCH("SP",S12)))</formula>
    </cfRule>
  </conditionalFormatting>
  <conditionalFormatting sqref="U7">
    <cfRule type="containsText" dxfId="654" priority="1937" operator="containsText" text="TC">
      <formula>NOT(ISERROR(SEARCH("TC",U7)))</formula>
    </cfRule>
    <cfRule type="containsText" dxfId="653" priority="1938" operator="containsText" text="N">
      <formula>NOT(ISERROR(SEARCH("N",U7)))</formula>
    </cfRule>
    <cfRule type="containsText" dxfId="652" priority="1939" operator="containsText" text="TC">
      <formula>NOT(ISERROR(SEARCH("TC",U7)))</formula>
    </cfRule>
  </conditionalFormatting>
  <conditionalFormatting sqref="U23">
    <cfRule type="containsText" dxfId="651" priority="2097" operator="containsText" text="TC">
      <formula>NOT(ISERROR(SEARCH("TC",U23)))</formula>
    </cfRule>
    <cfRule type="containsText" dxfId="650" priority="2101" operator="containsText" text="SP">
      <formula>NOT(ISERROR(SEARCH("SP",U23)))</formula>
    </cfRule>
    <cfRule type="containsText" dxfId="649" priority="2102" operator="containsText" text="STB">
      <formula>NOT(ISERROR(SEARCH("STB",U23)))</formula>
    </cfRule>
    <cfRule type="containsText" dxfId="648" priority="2103" operator="containsText" text="MLD">
      <formula>NOT(ISERROR(SEARCH("MLD",U23)))</formula>
    </cfRule>
    <cfRule type="containsText" dxfId="647" priority="2104" operator="containsText" text="N">
      <formula>NOT(ISERROR(SEARCH("N",U23)))</formula>
    </cfRule>
  </conditionalFormatting>
  <conditionalFormatting sqref="U28">
    <cfRule type="containsText" dxfId="646" priority="1849" operator="containsText" text="TC">
      <formula>NOT(ISERROR(SEARCH("TC",U28)))</formula>
    </cfRule>
    <cfRule type="containsText" dxfId="645" priority="1850" operator="containsText" text="N">
      <formula>NOT(ISERROR(SEARCH("N",U28)))</formula>
    </cfRule>
    <cfRule type="containsText" dxfId="644" priority="1851" operator="containsText" text="TC">
      <formula>NOT(ISERROR(SEARCH("TC",U28)))</formula>
    </cfRule>
  </conditionalFormatting>
  <conditionalFormatting sqref="U35:W35 Y35:AA35 M35:O35">
    <cfRule type="containsText" dxfId="643" priority="2207" operator="containsText" text="N">
      <formula>NOT(ISERROR(SEARCH("N",M35)))</formula>
    </cfRule>
  </conditionalFormatting>
  <conditionalFormatting sqref="V8 Z8">
    <cfRule type="containsText" dxfId="642" priority="1604" operator="containsText" text="N">
      <formula>NOT(ISERROR(SEARCH("N",V8)))</formula>
    </cfRule>
    <cfRule type="containsText" dxfId="641" priority="1608" operator="containsText" text="MLD">
      <formula>NOT(ISERROR(SEARCH("MLD",V8)))</formula>
    </cfRule>
  </conditionalFormatting>
  <conditionalFormatting sqref="V9">
    <cfRule type="containsText" dxfId="640" priority="818" operator="containsText" text="STB">
      <formula>NOT(ISERROR(SEARCH("STB",V9)))</formula>
    </cfRule>
    <cfRule type="containsText" dxfId="639" priority="819" operator="containsText" text="MLD">
      <formula>NOT(ISERROR(SEARCH("MLD",V9)))</formula>
    </cfRule>
    <cfRule type="containsText" dxfId="638" priority="820" operator="containsText" text="N">
      <formula>NOT(ISERROR(SEARCH("N",V9)))</formula>
    </cfRule>
  </conditionalFormatting>
  <conditionalFormatting sqref="V10">
    <cfRule type="containsText" dxfId="637" priority="425" operator="containsText" text="SP">
      <formula>NOT(ISERROR(SEARCH("SP",V10)))</formula>
    </cfRule>
    <cfRule type="containsText" dxfId="636" priority="426" operator="containsText" text="TC">
      <formula>NOT(ISERROR(SEARCH("TC",V10)))</formula>
    </cfRule>
    <cfRule type="containsText" dxfId="635" priority="427" operator="containsText" text="N">
      <formula>NOT(ISERROR(SEARCH("N",V10)))</formula>
    </cfRule>
    <cfRule type="containsText" dxfId="634" priority="428" operator="containsText" text="SP">
      <formula>NOT(ISERROR(SEARCH("SP",V10)))</formula>
    </cfRule>
    <cfRule type="containsText" dxfId="633" priority="429" operator="containsText" text="TC">
      <formula>NOT(ISERROR(SEARCH("TC",V10)))</formula>
    </cfRule>
  </conditionalFormatting>
  <conditionalFormatting sqref="V14">
    <cfRule type="containsText" dxfId="632" priority="1505" operator="containsText" text="N">
      <formula>NOT(ISERROR(SEARCH("N",V14)))</formula>
    </cfRule>
    <cfRule type="containsText" dxfId="631" priority="1509" operator="containsText" text="MLD">
      <formula>NOT(ISERROR(SEARCH("MLD",V14)))</formula>
    </cfRule>
  </conditionalFormatting>
  <conditionalFormatting sqref="V14:V15">
    <cfRule type="containsText" dxfId="630" priority="386" operator="containsText" text="STB">
      <formula>NOT(ISERROR(SEARCH("STB",V14)))</formula>
    </cfRule>
  </conditionalFormatting>
  <conditionalFormatting sqref="V15">
    <cfRule type="containsText" dxfId="629" priority="384" operator="containsText" text="N">
      <formula>NOT(ISERROR(SEARCH("N",V15)))</formula>
    </cfRule>
    <cfRule type="containsText" dxfId="628" priority="385" operator="containsText" text="SP">
      <formula>NOT(ISERROR(SEARCH("SP",V15)))</formula>
    </cfRule>
  </conditionalFormatting>
  <conditionalFormatting sqref="V16">
    <cfRule type="containsText" dxfId="627" priority="532" operator="containsText" text="STB">
      <formula>NOT(ISERROR(SEARCH("STB",V16)))</formula>
    </cfRule>
    <cfRule type="containsText" dxfId="626" priority="533" operator="containsText" text="MLD">
      <formula>NOT(ISERROR(SEARCH("MLD",V16)))</formula>
    </cfRule>
  </conditionalFormatting>
  <conditionalFormatting sqref="V16:V18">
    <cfRule type="containsText" dxfId="625" priority="461" operator="containsText" text="N">
      <formula>NOT(ISERROR(SEARCH("N",V16)))</formula>
    </cfRule>
  </conditionalFormatting>
  <conditionalFormatting sqref="V17">
    <cfRule type="containsText" dxfId="624" priority="459" operator="containsText" text="STB">
      <formula>NOT(ISERROR(SEARCH("STB",V17)))</formula>
    </cfRule>
    <cfRule type="containsText" dxfId="623" priority="460" operator="containsText" text="MLD">
      <formula>NOT(ISERROR(SEARCH("MLD",V17)))</formula>
    </cfRule>
  </conditionalFormatting>
  <conditionalFormatting sqref="V18">
    <cfRule type="containsText" dxfId="622" priority="489" operator="containsText" text="TC">
      <formula>NOT(ISERROR(SEARCH("TC",V18)))</formula>
    </cfRule>
    <cfRule type="containsText" dxfId="621" priority="490" operator="containsText" text="SP">
      <formula>NOT(ISERROR(SEARCH("SP",V18)))</formula>
    </cfRule>
    <cfRule type="containsText" dxfId="620" priority="491" operator="containsText" text="N">
      <formula>NOT(ISERROR(SEARCH("N",V18)))</formula>
    </cfRule>
    <cfRule type="containsText" dxfId="619" priority="492" operator="containsText" text="SP">
      <formula>NOT(ISERROR(SEARCH("SP",V18)))</formula>
    </cfRule>
    <cfRule type="containsText" dxfId="618" priority="493" operator="containsText" text="TC">
      <formula>NOT(ISERROR(SEARCH("TC",V18)))</formula>
    </cfRule>
    <cfRule type="containsText" dxfId="617" priority="494" operator="containsText" text="SP">
      <formula>NOT(ISERROR(SEARCH("SP",V18)))</formula>
    </cfRule>
  </conditionalFormatting>
  <conditionalFormatting sqref="V20">
    <cfRule type="containsText" dxfId="616" priority="2060" operator="containsText" text="TC">
      <formula>NOT(ISERROR(SEARCH("TC",V20)))</formula>
    </cfRule>
    <cfRule type="containsText" dxfId="615" priority="2061" operator="containsText" text="N">
      <formula>NOT(ISERROR(SEARCH("N",V20)))</formula>
    </cfRule>
    <cfRule type="containsText" dxfId="614" priority="2062" operator="containsText" text="SP">
      <formula>NOT(ISERROR(SEARCH("SP",V20)))</formula>
    </cfRule>
    <cfRule type="containsText" dxfId="613" priority="2066" operator="containsText" text="N">
      <formula>NOT(ISERROR(SEARCH("N",V20)))</formula>
    </cfRule>
    <cfRule type="containsText" dxfId="612" priority="2067" operator="containsText" text="SP">
      <formula>NOT(ISERROR(SEARCH("SP",V20)))</formula>
    </cfRule>
    <cfRule type="containsText" dxfId="611" priority="2068" operator="containsText" text="STB">
      <formula>NOT(ISERROR(SEARCH("STB",V20)))</formula>
    </cfRule>
    <cfRule type="containsText" dxfId="610" priority="2069" operator="containsText" text="MLD">
      <formula>NOT(ISERROR(SEARCH("MLD",V20)))</formula>
    </cfRule>
  </conditionalFormatting>
  <conditionalFormatting sqref="V21">
    <cfRule type="containsText" dxfId="609" priority="750" operator="containsText" text="N">
      <formula>NOT(ISERROR(SEARCH("N",V21)))</formula>
    </cfRule>
    <cfRule type="containsText" dxfId="608" priority="751" operator="containsText" text="SP">
      <formula>NOT(ISERROR(SEARCH("SP",V21)))</formula>
    </cfRule>
    <cfRule type="containsText" dxfId="607" priority="753" operator="containsText" text="MLD">
      <formula>NOT(ISERROR(SEARCH("MLD",V21)))</formula>
    </cfRule>
    <cfRule type="containsText" dxfId="606" priority="754" operator="containsText" text="N">
      <formula>NOT(ISERROR(SEARCH("N",V21)))</formula>
    </cfRule>
    <cfRule type="containsText" dxfId="605" priority="755" operator="containsText" text="SP">
      <formula>NOT(ISERROR(SEARCH("SP",V21)))</formula>
    </cfRule>
    <cfRule type="containsText" dxfId="604" priority="756" operator="containsText" text="TC">
      <formula>NOT(ISERROR(SEARCH("TC",V21)))</formula>
    </cfRule>
    <cfRule type="containsText" dxfId="603" priority="757" operator="containsText" text="SP">
      <formula>NOT(ISERROR(SEARCH("SP",V21)))</formula>
    </cfRule>
    <cfRule type="containsText" dxfId="602" priority="758" operator="containsText" text="N">
      <formula>NOT(ISERROR(SEARCH("N",V21)))</formula>
    </cfRule>
    <cfRule type="containsText" dxfId="601" priority="759" operator="containsText" text="SP">
      <formula>NOT(ISERROR(SEARCH("SP",V21)))</formula>
    </cfRule>
  </conditionalFormatting>
  <conditionalFormatting sqref="V21:V23">
    <cfRule type="containsText" dxfId="600" priority="760" operator="containsText" text="STB">
      <formula>NOT(ISERROR(SEARCH("STB",V21)))</formula>
    </cfRule>
  </conditionalFormatting>
  <conditionalFormatting sqref="V22">
    <cfRule type="containsText" dxfId="599" priority="1435" operator="containsText" text="N">
      <formula>NOT(ISERROR(SEARCH("N",V22)))</formula>
    </cfRule>
    <cfRule type="containsText" dxfId="598" priority="1439" operator="containsText" text="MLD">
      <formula>NOT(ISERROR(SEARCH("MLD",V22)))</formula>
    </cfRule>
  </conditionalFormatting>
  <conditionalFormatting sqref="V23 Z23">
    <cfRule type="containsText" dxfId="597" priority="1334" operator="containsText" text="N">
      <formula>NOT(ISERROR(SEARCH("N",V23)))</formula>
    </cfRule>
    <cfRule type="containsText" dxfId="596" priority="1338" operator="containsText" text="MLD">
      <formula>NOT(ISERROR(SEARCH("MLD",V23)))</formula>
    </cfRule>
  </conditionalFormatting>
  <conditionalFormatting sqref="V24">
    <cfRule type="containsText" dxfId="595" priority="573" operator="containsText" text="SP">
      <formula>NOT(ISERROR(SEARCH("SP",V24)))</formula>
    </cfRule>
    <cfRule type="containsText" dxfId="594" priority="574" operator="containsText" text="STB">
      <formula>NOT(ISERROR(SEARCH("STB",V24)))</formula>
    </cfRule>
    <cfRule type="containsText" dxfId="593" priority="575" operator="containsText" text="MLD">
      <formula>NOT(ISERROR(SEARCH("MLD",V24)))</formula>
    </cfRule>
    <cfRule type="containsText" dxfId="592" priority="576" operator="containsText" text="N">
      <formula>NOT(ISERROR(SEARCH("N",V24)))</formula>
    </cfRule>
    <cfRule type="containsText" dxfId="591" priority="577" operator="containsText" text="SP">
      <formula>NOT(ISERROR(SEARCH("SP",V24)))</formula>
    </cfRule>
    <cfRule type="containsText" dxfId="590" priority="578" operator="containsText" text="N">
      <formula>NOT(ISERROR(SEARCH("N",V24)))</formula>
    </cfRule>
    <cfRule type="containsText" dxfId="589" priority="579" operator="containsText" text="STB">
      <formula>NOT(ISERROR(SEARCH("STB",V24)))</formula>
    </cfRule>
    <cfRule type="containsText" dxfId="588" priority="580" operator="containsText" text="MLD">
      <formula>NOT(ISERROR(SEARCH("MLD",V24)))</formula>
    </cfRule>
    <cfRule type="containsText" dxfId="587" priority="582" operator="containsText" text="MLD">
      <formula>NOT(ISERROR(SEARCH("MLD",V24)))</formula>
    </cfRule>
    <cfRule type="containsText" dxfId="586" priority="583" operator="containsText" text="SP">
      <formula>NOT(ISERROR(SEARCH("SP",V24)))</formula>
    </cfRule>
    <cfRule type="containsText" dxfId="585" priority="584" operator="containsText" text="N">
      <formula>NOT(ISERROR(SEARCH("N",V24)))</formula>
    </cfRule>
    <cfRule type="containsText" dxfId="584" priority="585" operator="containsText" text="SP">
      <formula>NOT(ISERROR(SEARCH("SP",V24)))</formula>
    </cfRule>
    <cfRule type="containsText" dxfId="583" priority="586" operator="containsText" text="TC">
      <formula>NOT(ISERROR(SEARCH("TC",V24)))</formula>
    </cfRule>
    <cfRule type="containsText" dxfId="582" priority="587" operator="containsText" text="SP">
      <formula>NOT(ISERROR(SEARCH("SP",V24)))</formula>
    </cfRule>
  </conditionalFormatting>
  <conditionalFormatting sqref="V24:V25">
    <cfRule type="containsText" dxfId="581" priority="581" operator="containsText" text="STB">
      <formula>NOT(ISERROR(SEARCH("STB",V24)))</formula>
    </cfRule>
  </conditionalFormatting>
  <conditionalFormatting sqref="V25">
    <cfRule type="containsText" dxfId="580" priority="1805" operator="containsText" text="N">
      <formula>NOT(ISERROR(SEARCH("N",V25)))</formula>
    </cfRule>
  </conditionalFormatting>
  <conditionalFormatting sqref="V28">
    <cfRule type="containsText" dxfId="579" priority="663" operator="containsText" text="SP">
      <formula>NOT(ISERROR(SEARCH("SP",V28)))</formula>
    </cfRule>
    <cfRule type="containsText" dxfId="578" priority="664" operator="containsText" text="STB">
      <formula>NOT(ISERROR(SEARCH("STB",V28)))</formula>
    </cfRule>
    <cfRule type="containsText" dxfId="577" priority="665" operator="containsText" text="MLD">
      <formula>NOT(ISERROR(SEARCH("MLD",V28)))</formula>
    </cfRule>
    <cfRule type="containsText" dxfId="576" priority="666" operator="containsText" text="N">
      <formula>NOT(ISERROR(SEARCH("N",V28)))</formula>
    </cfRule>
    <cfRule type="containsText" dxfId="575" priority="667" operator="containsText" text="SP">
      <formula>NOT(ISERROR(SEARCH("SP",V28)))</formula>
    </cfRule>
    <cfRule type="containsText" dxfId="574" priority="668" operator="containsText" text="N">
      <formula>NOT(ISERROR(SEARCH("N",V28)))</formula>
    </cfRule>
    <cfRule type="containsText" dxfId="573" priority="669" operator="containsText" text="STB">
      <formula>NOT(ISERROR(SEARCH("STB",V28)))</formula>
    </cfRule>
    <cfRule type="containsText" dxfId="572" priority="670" operator="containsText" text="MLD">
      <formula>NOT(ISERROR(SEARCH("MLD",V28)))</formula>
    </cfRule>
    <cfRule type="containsText" dxfId="571" priority="671" operator="containsText" text="STB">
      <formula>NOT(ISERROR(SEARCH("STB",V28)))</formula>
    </cfRule>
    <cfRule type="containsText" dxfId="570" priority="672" operator="containsText" text="MLD">
      <formula>NOT(ISERROR(SEARCH("MLD",V28)))</formula>
    </cfRule>
    <cfRule type="containsText" dxfId="569" priority="673" operator="containsText" text="SP">
      <formula>NOT(ISERROR(SEARCH("SP",V28)))</formula>
    </cfRule>
    <cfRule type="containsText" dxfId="568" priority="674" operator="containsText" text="N">
      <formula>NOT(ISERROR(SEARCH("N",V28)))</formula>
    </cfRule>
    <cfRule type="containsText" dxfId="567" priority="675" operator="containsText" text="SP">
      <formula>NOT(ISERROR(SEARCH("SP",V28)))</formula>
    </cfRule>
    <cfRule type="containsText" dxfId="566" priority="676" operator="containsText" text="TC">
      <formula>NOT(ISERROR(SEARCH("TC",V28)))</formula>
    </cfRule>
  </conditionalFormatting>
  <conditionalFormatting sqref="V29:V31 B31:B32 N32 V33 Z33 R31 Z31 Z29 J33 N35">
    <cfRule type="containsText" dxfId="565" priority="2149" operator="containsText" text="N">
      <formula>NOT(ISERROR(SEARCH("N",B29)))</formula>
    </cfRule>
  </conditionalFormatting>
  <conditionalFormatting sqref="V29:V31 Z31 B31:B32 N32 Z29">
    <cfRule type="containsText" dxfId="564" priority="2136" operator="containsText" text="STB">
      <formula>NOT(ISERROR(SEARCH("STB",B29)))</formula>
    </cfRule>
  </conditionalFormatting>
  <conditionalFormatting sqref="V31 Z31">
    <cfRule type="containsText" dxfId="563" priority="2129" operator="containsText" text="STB">
      <formula>NOT(ISERROR(SEARCH("STB",V31)))</formula>
    </cfRule>
    <cfRule type="containsText" dxfId="562" priority="2130" operator="containsText" text="MLD">
      <formula>NOT(ISERROR(SEARCH("MLD",V31)))</formula>
    </cfRule>
  </conditionalFormatting>
  <conditionalFormatting sqref="V31:V32">
    <cfRule type="containsText" dxfId="561" priority="572" operator="containsText" text="N">
      <formula>NOT(ISERROR(SEARCH("N",V31)))</formula>
    </cfRule>
  </conditionalFormatting>
  <conditionalFormatting sqref="V32">
    <cfRule type="containsText" dxfId="560" priority="565" operator="containsText" text="N">
      <formula>NOT(ISERROR(SEARCH("N",V32)))</formula>
    </cfRule>
    <cfRule type="containsText" dxfId="559" priority="566" operator="containsText" text="SP">
      <formula>NOT(ISERROR(SEARCH("SP",V32)))</formula>
    </cfRule>
    <cfRule type="containsText" dxfId="558" priority="567" operator="containsText" text="STB">
      <formula>NOT(ISERROR(SEARCH("STB",V32)))</formula>
    </cfRule>
    <cfRule type="containsText" dxfId="557" priority="568" operator="containsText" text="MLD">
      <formula>NOT(ISERROR(SEARCH("MLD",V32)))</formula>
    </cfRule>
    <cfRule type="containsText" dxfId="556" priority="569" operator="containsText" text="SP">
      <formula>NOT(ISERROR(SEARCH("SP",V32)))</formula>
    </cfRule>
  </conditionalFormatting>
  <conditionalFormatting sqref="V35 Z35">
    <cfRule type="containsText" dxfId="555" priority="2205" operator="containsText" text="SP">
      <formula>NOT(ISERROR(SEARCH("SP",V35)))</formula>
    </cfRule>
    <cfRule type="containsText" dxfId="554" priority="2206" operator="containsText" text="TC">
      <formula>NOT(ISERROR(SEARCH("TC",V35)))</formula>
    </cfRule>
    <cfRule type="containsText" dxfId="553" priority="2208" operator="containsText" text="SP">
      <formula>NOT(ISERROR(SEARCH("SP",V35)))</formula>
    </cfRule>
    <cfRule type="containsText" dxfId="552" priority="2209" operator="containsText" text="TC">
      <formula>NOT(ISERROR(SEARCH("TC",V35)))</formula>
    </cfRule>
  </conditionalFormatting>
  <conditionalFormatting sqref="V35">
    <cfRule type="containsText" dxfId="551" priority="2132" operator="containsText" text="N">
      <formula>NOT(ISERROR(SEARCH("N",V35)))</formula>
    </cfRule>
    <cfRule type="containsText" dxfId="550" priority="2133" operator="containsText" text="SP">
      <formula>NOT(ISERROR(SEARCH("SP",V35)))</formula>
    </cfRule>
    <cfRule type="containsText" dxfId="549" priority="2194" operator="containsText" text="TC">
      <formula>NOT(ISERROR(SEARCH("TC",V35)))</formula>
    </cfRule>
    <cfRule type="containsText" dxfId="548" priority="2195" operator="containsText" text="STB">
      <formula>NOT(ISERROR(SEARCH("STB",V35)))</formula>
    </cfRule>
    <cfRule type="containsText" dxfId="547" priority="2196" operator="containsText" text="MLD">
      <formula>NOT(ISERROR(SEARCH("MLD",V35)))</formula>
    </cfRule>
  </conditionalFormatting>
  <conditionalFormatting sqref="V40:V41 Z40:Z41">
    <cfRule type="containsText" dxfId="546" priority="2845" operator="containsText" text="N">
      <formula>NOT(ISERROR(SEARCH("N",V40)))</formula>
    </cfRule>
    <cfRule type="containsText" dxfId="545" priority="2846" operator="containsText" text="STB">
      <formula>NOT(ISERROR(SEARCH("STB",V40)))</formula>
    </cfRule>
    <cfRule type="containsText" dxfId="544" priority="2847" operator="containsText" text="MLD">
      <formula>NOT(ISERROR(SEARCH("MLD",V40)))</formula>
    </cfRule>
  </conditionalFormatting>
  <conditionalFormatting sqref="V35:W35 Y35:AA35 N35 B35 F35 J35 R35 AC35">
    <cfRule type="containsText" dxfId="543" priority="2210" operator="containsText" text="SP">
      <formula>NOT(ISERROR(SEARCH("SP",B35)))</formula>
    </cfRule>
  </conditionalFormatting>
  <conditionalFormatting sqref="V35:W35 Y35:AA35 AC35">
    <cfRule type="containsText" dxfId="542" priority="2211" operator="containsText" text="STB">
      <formula>NOT(ISERROR(SEARCH("STB",V35)))</formula>
    </cfRule>
    <cfRule type="containsText" dxfId="541" priority="2212" operator="containsText" text="MLD">
      <formula>NOT(ISERROR(SEARCH("MLD",V35)))</formula>
    </cfRule>
    <cfRule type="containsText" dxfId="540" priority="2213" operator="containsText" text="N">
      <formula>NOT(ISERROR(SEARCH("N",V35)))</formula>
    </cfRule>
  </conditionalFormatting>
  <conditionalFormatting sqref="V20:X20">
    <cfRule type="containsText" dxfId="539" priority="2057" operator="containsText" text="TC">
      <formula>NOT(ISERROR(SEARCH("TC",V20)))</formula>
    </cfRule>
  </conditionalFormatting>
  <conditionalFormatting sqref="V14:Y14">
    <cfRule type="containsText" dxfId="538" priority="1504" operator="containsText" text="SP">
      <formula>NOT(ISERROR(SEARCH("SP",V14)))</formula>
    </cfRule>
  </conditionalFormatting>
  <conditionalFormatting sqref="V15:Y15">
    <cfRule type="containsText" dxfId="537" priority="387" operator="containsText" text="MLD">
      <formula>NOT(ISERROR(SEARCH("MLD",V15)))</formula>
    </cfRule>
  </conditionalFormatting>
  <conditionalFormatting sqref="V21:Y21">
    <cfRule type="containsText" dxfId="536" priority="752" operator="containsText" text="STB">
      <formula>NOT(ISERROR(SEARCH("STB",V21)))</formula>
    </cfRule>
    <cfRule type="containsText" dxfId="535" priority="761" operator="containsText" text="MLD">
      <formula>NOT(ISERROR(SEARCH("MLD",V21)))</formula>
    </cfRule>
  </conditionalFormatting>
  <conditionalFormatting sqref="V22:Y22">
    <cfRule type="containsText" dxfId="534" priority="1436" operator="containsText" text="STB">
      <formula>NOT(ISERROR(SEARCH("STB",V22)))</formula>
    </cfRule>
    <cfRule type="containsText" dxfId="533" priority="1437" operator="containsText" text="MLD">
      <formula>NOT(ISERROR(SEARCH("MLD",V22)))</formula>
    </cfRule>
    <cfRule type="containsText" dxfId="532" priority="1438" operator="containsText" text="N">
      <formula>NOT(ISERROR(SEARCH("N",V22)))</formula>
    </cfRule>
  </conditionalFormatting>
  <conditionalFormatting sqref="V25:Y25">
    <cfRule type="containsText" dxfId="531" priority="1807" operator="containsText" text="MLD">
      <formula>NOT(ISERROR(SEARCH("MLD",V25)))</formula>
    </cfRule>
    <cfRule type="containsText" dxfId="530" priority="1808" operator="containsText" text="N">
      <formula>NOT(ISERROR(SEARCH("N",V25)))</formula>
    </cfRule>
  </conditionalFormatting>
  <conditionalFormatting sqref="V32:Y32">
    <cfRule type="containsText" dxfId="529" priority="570" operator="containsText" text="STB">
      <formula>NOT(ISERROR(SEARCH("STB",V32)))</formula>
    </cfRule>
    <cfRule type="containsText" dxfId="528" priority="571" operator="containsText" text="MLD">
      <formula>NOT(ISERROR(SEARCH("MLD",V32)))</formula>
    </cfRule>
  </conditionalFormatting>
  <conditionalFormatting sqref="V8:AC8">
    <cfRule type="containsText" dxfId="527" priority="1603" operator="containsText" text="SP">
      <formula>NOT(ISERROR(SEARCH("SP",V8)))</formula>
    </cfRule>
    <cfRule type="containsText" dxfId="526" priority="1605" operator="containsText" text="STB">
      <formula>NOT(ISERROR(SEARCH("STB",V8)))</formula>
    </cfRule>
    <cfRule type="containsText" dxfId="525" priority="1606" operator="containsText" text="MLD">
      <formula>NOT(ISERROR(SEARCH("MLD",V8)))</formula>
    </cfRule>
    <cfRule type="containsText" dxfId="524" priority="1607" operator="containsText" text="N">
      <formula>NOT(ISERROR(SEARCH("N",V8)))</formula>
    </cfRule>
  </conditionalFormatting>
  <conditionalFormatting sqref="V14:AC14">
    <cfRule type="containsText" dxfId="523" priority="1506" operator="containsText" text="STB">
      <formula>NOT(ISERROR(SEARCH("STB",V14)))</formula>
    </cfRule>
    <cfRule type="containsText" dxfId="522" priority="1507" operator="containsText" text="MLD">
      <formula>NOT(ISERROR(SEARCH("MLD",V14)))</formula>
    </cfRule>
    <cfRule type="containsText" dxfId="521" priority="1508" operator="containsText" text="N">
      <formula>NOT(ISERROR(SEARCH("N",V14)))</formula>
    </cfRule>
  </conditionalFormatting>
  <conditionalFormatting sqref="V19:AC20">
    <cfRule type="containsText" dxfId="520" priority="2075" operator="containsText" text="STB">
      <formula>NOT(ISERROR(SEARCH("STB",V19)))</formula>
    </cfRule>
    <cfRule type="containsText" dxfId="519" priority="2076" operator="containsText" text="MLD">
      <formula>NOT(ISERROR(SEARCH("MLD",V19)))</formula>
    </cfRule>
    <cfRule type="containsText" dxfId="518" priority="2077" operator="containsText" text="N">
      <formula>NOT(ISERROR(SEARCH("N",V19)))</formula>
    </cfRule>
  </conditionalFormatting>
  <conditionalFormatting sqref="V20:AC20">
    <cfRule type="containsText" dxfId="517" priority="2059" operator="containsText" text="SP">
      <formula>NOT(ISERROR(SEARCH("SP",V20)))</formula>
    </cfRule>
  </conditionalFormatting>
  <conditionalFormatting sqref="V23:AC23">
    <cfRule type="containsText" dxfId="516" priority="1333" operator="containsText" text="SP">
      <formula>NOT(ISERROR(SEARCH("SP",V23)))</formula>
    </cfRule>
    <cfRule type="containsText" dxfId="515" priority="1335" operator="containsText" text="STB">
      <formula>NOT(ISERROR(SEARCH("STB",V23)))</formula>
    </cfRule>
    <cfRule type="containsText" dxfId="514" priority="1336" operator="containsText" text="MLD">
      <formula>NOT(ISERROR(SEARCH("MLD",V23)))</formula>
    </cfRule>
    <cfRule type="containsText" dxfId="513" priority="1337" operator="containsText" text="N">
      <formula>NOT(ISERROR(SEARCH("N",V23)))</formula>
    </cfRule>
  </conditionalFormatting>
  <conditionalFormatting sqref="V26:AC27">
    <cfRule type="containsText" dxfId="512" priority="2071" operator="containsText" text="STB">
      <formula>NOT(ISERROR(SEARCH("STB",V26)))</formula>
    </cfRule>
    <cfRule type="containsText" dxfId="511" priority="2072" operator="containsText" text="MLD">
      <formula>NOT(ISERROR(SEARCH("MLD",V26)))</formula>
    </cfRule>
    <cfRule type="containsText" dxfId="510" priority="2073" operator="containsText" text="N">
      <formula>NOT(ISERROR(SEARCH("N",V26)))</formula>
    </cfRule>
  </conditionalFormatting>
  <conditionalFormatting sqref="V29:AC29">
    <cfRule type="containsText" dxfId="509" priority="1921" operator="containsText" text="SP">
      <formula>NOT(ISERROR(SEARCH("SP",V29)))</formula>
    </cfRule>
    <cfRule type="containsText" dxfId="508" priority="1922" operator="containsText" text="STB">
      <formula>NOT(ISERROR(SEARCH("STB",V29)))</formula>
    </cfRule>
    <cfRule type="containsText" dxfId="507" priority="1923" operator="containsText" text="MLD">
      <formula>NOT(ISERROR(SEARCH("MLD",V29)))</formula>
    </cfRule>
    <cfRule type="containsText" dxfId="506" priority="1924" operator="containsText" text="N">
      <formula>NOT(ISERROR(SEARCH("N",V29)))</formula>
    </cfRule>
  </conditionalFormatting>
  <conditionalFormatting sqref="W7:X7">
    <cfRule type="containsText" dxfId="505" priority="1946" operator="containsText" text="TC">
      <formula>NOT(ISERROR(SEARCH("TC",W7)))</formula>
    </cfRule>
  </conditionalFormatting>
  <conditionalFormatting sqref="W16:X16">
    <cfRule type="containsText" dxfId="504" priority="1705" operator="containsText" text="TC">
      <formula>NOT(ISERROR(SEARCH("TC",W16)))</formula>
    </cfRule>
  </conditionalFormatting>
  <conditionalFormatting sqref="W7:Y7">
    <cfRule type="containsText" dxfId="503" priority="1942" operator="containsText" text="STB">
      <formula>NOT(ISERROR(SEARCH("STB",W7)))</formula>
    </cfRule>
    <cfRule type="containsText" dxfId="502" priority="1943" operator="containsText" text="MLD">
      <formula>NOT(ISERROR(SEARCH("MLD",W7)))</formula>
    </cfRule>
    <cfRule type="containsText" dxfId="501" priority="1944" operator="containsText" text="N">
      <formula>NOT(ISERROR(SEARCH("N",W7)))</formula>
    </cfRule>
    <cfRule type="containsText" dxfId="500" priority="1950" operator="containsText" text="SP">
      <formula>NOT(ISERROR(SEARCH("SP",W7)))</formula>
    </cfRule>
    <cfRule type="containsText" dxfId="499" priority="1951" operator="containsText" text="N">
      <formula>NOT(ISERROR(SEARCH("N",W7)))</formula>
    </cfRule>
  </conditionalFormatting>
  <conditionalFormatting sqref="W9:Y9">
    <cfRule type="containsText" dxfId="498" priority="1653" operator="containsText" text="STB">
      <formula>NOT(ISERROR(SEARCH("STB",W9)))</formula>
    </cfRule>
    <cfRule type="containsText" dxfId="497" priority="1654" operator="containsText" text="MLD">
      <formula>NOT(ISERROR(SEARCH("MLD",W9)))</formula>
    </cfRule>
    <cfRule type="containsText" dxfId="496" priority="1655" operator="containsText" text="N">
      <formula>NOT(ISERROR(SEARCH("N",W9)))</formula>
    </cfRule>
  </conditionalFormatting>
  <conditionalFormatting sqref="W9:Y10 AA9:AC10">
    <cfRule type="containsText" dxfId="495" priority="1596" operator="containsText" text="SP">
      <formula>NOT(ISERROR(SEARCH("SP",W9)))</formula>
    </cfRule>
  </conditionalFormatting>
  <conditionalFormatting sqref="W10:Y10">
    <cfRule type="containsText" dxfId="494" priority="1592" operator="containsText" text="STB">
      <formula>NOT(ISERROR(SEARCH("STB",W10)))</formula>
    </cfRule>
    <cfRule type="containsText" dxfId="493" priority="1593" operator="containsText" text="MLD">
      <formula>NOT(ISERROR(SEARCH("MLD",W10)))</formula>
    </cfRule>
    <cfRule type="containsText" dxfId="492" priority="1594" operator="containsText" text="N">
      <formula>NOT(ISERROR(SEARCH("N",W10)))</formula>
    </cfRule>
  </conditionalFormatting>
  <conditionalFormatting sqref="W15:Y16 AA15:AC15">
    <cfRule type="containsText" dxfId="491" priority="1692" operator="containsText" text="N">
      <formula>NOT(ISERROR(SEARCH("N",W15)))</formula>
    </cfRule>
  </conditionalFormatting>
  <conditionalFormatting sqref="W15:Y16">
    <cfRule type="containsText" dxfId="490" priority="1688" operator="containsText" text="SP">
      <formula>NOT(ISERROR(SEARCH("SP",W15)))</formula>
    </cfRule>
    <cfRule type="containsText" dxfId="489" priority="1690" operator="containsText" text="STB">
      <formula>NOT(ISERROR(SEARCH("STB",W15)))</formula>
    </cfRule>
    <cfRule type="containsText" dxfId="488" priority="1691" operator="containsText" text="MLD">
      <formula>NOT(ISERROR(SEARCH("MLD",W15)))</formula>
    </cfRule>
  </conditionalFormatting>
  <conditionalFormatting sqref="W16:Y16">
    <cfRule type="containsText" dxfId="487" priority="1709" operator="containsText" text="SP">
      <formula>NOT(ISERROR(SEARCH("SP",W16)))</formula>
    </cfRule>
    <cfRule type="containsText" dxfId="486" priority="1710" operator="containsText" text="N">
      <formula>NOT(ISERROR(SEARCH("N",W16)))</formula>
    </cfRule>
  </conditionalFormatting>
  <conditionalFormatting sqref="W17:Y17 AA17:AC17">
    <cfRule type="containsText" dxfId="485" priority="1471" operator="containsText" text="STB">
      <formula>NOT(ISERROR(SEARCH("STB",W17)))</formula>
    </cfRule>
    <cfRule type="containsText" dxfId="484" priority="1472" operator="containsText" text="MLD">
      <formula>NOT(ISERROR(SEARCH("MLD",W17)))</formula>
    </cfRule>
    <cfRule type="containsText" dxfId="483" priority="1473" operator="containsText" text="N">
      <formula>NOT(ISERROR(SEARCH("N",W17)))</formula>
    </cfRule>
  </conditionalFormatting>
  <conditionalFormatting sqref="W17:Y18 AA17:AC18 S19:AC19">
    <cfRule type="containsText" dxfId="482" priority="1469" operator="containsText" text="SP">
      <formula>NOT(ISERROR(SEARCH("SP",S17)))</formula>
    </cfRule>
  </conditionalFormatting>
  <conditionalFormatting sqref="W17:Y18">
    <cfRule type="containsText" dxfId="481" priority="1465" operator="containsText" text="STB">
      <formula>NOT(ISERROR(SEARCH("STB",W17)))</formula>
    </cfRule>
    <cfRule type="containsText" dxfId="480" priority="1466" operator="containsText" text="MLD">
      <formula>NOT(ISERROR(SEARCH("MLD",W17)))</formula>
    </cfRule>
    <cfRule type="containsText" dxfId="479" priority="1467" operator="containsText" text="N">
      <formula>NOT(ISERROR(SEARCH("N",W17)))</formula>
    </cfRule>
  </conditionalFormatting>
  <conditionalFormatting sqref="W20:Y20">
    <cfRule type="containsText" dxfId="478" priority="2058" operator="containsText" text="N">
      <formula>NOT(ISERROR(SEARCH("N",W20)))</formula>
    </cfRule>
  </conditionalFormatting>
  <conditionalFormatting sqref="W21:Y21">
    <cfRule type="containsText" dxfId="477" priority="1395" operator="containsText" text="N">
      <formula>NOT(ISERROR(SEARCH("N",W21)))</formula>
    </cfRule>
    <cfRule type="containsText" dxfId="476" priority="1397" operator="containsText" text="SP">
      <formula>NOT(ISERROR(SEARCH("SP",W21)))</formula>
    </cfRule>
    <cfRule type="containsText" dxfId="475" priority="1399" operator="containsText" text="STB">
      <formula>NOT(ISERROR(SEARCH("STB",W21)))</formula>
    </cfRule>
    <cfRule type="containsText" dxfId="474" priority="1400" operator="containsText" text="MLD">
      <formula>NOT(ISERROR(SEARCH("MLD",W21)))</formula>
    </cfRule>
    <cfRule type="containsText" dxfId="473" priority="1401" operator="containsText" text="N">
      <formula>NOT(ISERROR(SEARCH("N",W21)))</formula>
    </cfRule>
  </conditionalFormatting>
  <conditionalFormatting sqref="W24:Y24">
    <cfRule type="containsText" dxfId="472" priority="1421" operator="containsText" text="N">
      <formula>NOT(ISERROR(SEARCH("N",W24)))</formula>
    </cfRule>
    <cfRule type="containsText" dxfId="471" priority="1423" operator="containsText" text="SP">
      <formula>NOT(ISERROR(SEARCH("SP",W24)))</formula>
    </cfRule>
    <cfRule type="containsText" dxfId="470" priority="1425" operator="containsText" text="STB">
      <formula>NOT(ISERROR(SEARCH("STB",W24)))</formula>
    </cfRule>
    <cfRule type="containsText" dxfId="469" priority="1426" operator="containsText" text="MLD">
      <formula>NOT(ISERROR(SEARCH("MLD",W24)))</formula>
    </cfRule>
    <cfRule type="containsText" dxfId="468" priority="1427" operator="containsText" text="N">
      <formula>NOT(ISERROR(SEARCH("N",W24)))</formula>
    </cfRule>
  </conditionalFormatting>
  <conditionalFormatting sqref="W28:Y28">
    <cfRule type="containsText" dxfId="467" priority="1833" operator="containsText" text="SP">
      <formula>NOT(ISERROR(SEARCH("SP",W28)))</formula>
    </cfRule>
    <cfRule type="containsText" dxfId="466" priority="1834" operator="containsText" text="STB">
      <formula>NOT(ISERROR(SEARCH("STB",W28)))</formula>
    </cfRule>
    <cfRule type="containsText" dxfId="465" priority="1835" operator="containsText" text="MLD">
      <formula>NOT(ISERROR(SEARCH("MLD",W28)))</formula>
    </cfRule>
    <cfRule type="containsText" dxfId="464" priority="1836" operator="containsText" text="N">
      <formula>NOT(ISERROR(SEARCH("N",W28)))</formula>
    </cfRule>
  </conditionalFormatting>
  <conditionalFormatting sqref="W32:Y32 AA32:AC32">
    <cfRule type="containsText" dxfId="463" priority="1735" operator="containsText" text="N">
      <formula>NOT(ISERROR(SEARCH("N",W32)))</formula>
    </cfRule>
  </conditionalFormatting>
  <conditionalFormatting sqref="W30:AB30">
    <cfRule type="containsText" dxfId="462" priority="2014" operator="containsText" text="SP">
      <formula>NOT(ISERROR(SEARCH("SP",W30)))</formula>
    </cfRule>
    <cfRule type="containsText" dxfId="461" priority="2015" operator="containsText" text="STB">
      <formula>NOT(ISERROR(SEARCH("STB",W30)))</formula>
    </cfRule>
    <cfRule type="containsText" dxfId="460" priority="2016" operator="containsText" text="MLD">
      <formula>NOT(ISERROR(SEARCH("MLD",W30)))</formula>
    </cfRule>
    <cfRule type="containsText" dxfId="459" priority="2017" operator="containsText" text="N">
      <formula>NOT(ISERROR(SEARCH("N",W30)))</formula>
    </cfRule>
  </conditionalFormatting>
  <conditionalFormatting sqref="W7:AC7">
    <cfRule type="containsText" dxfId="458" priority="662" operator="containsText" text="SP">
      <formula>NOT(ISERROR(SEARCH("SP",W7)))</formula>
    </cfRule>
  </conditionalFormatting>
  <conditionalFormatting sqref="W15:AC15">
    <cfRule type="containsText" dxfId="457" priority="382" operator="containsText" text="STB">
      <formula>NOT(ISERROR(SEARCH("STB",W15)))</formula>
    </cfRule>
  </conditionalFormatting>
  <conditionalFormatting sqref="W24:AC24">
    <cfRule type="containsText" dxfId="456" priority="740" operator="containsText" text="STB">
      <formula>NOT(ISERROR(SEARCH("STB",W24)))</formula>
    </cfRule>
    <cfRule type="containsText" dxfId="455" priority="749" operator="containsText" text="MLD">
      <formula>NOT(ISERROR(SEARCH("MLD",W24)))</formula>
    </cfRule>
  </conditionalFormatting>
  <conditionalFormatting sqref="W28:AC28">
    <cfRule type="containsText" dxfId="454" priority="815" operator="containsText" text="STB">
      <formula>NOT(ISERROR(SEARCH("STB",W28)))</formula>
    </cfRule>
    <cfRule type="containsText" dxfId="453" priority="816" operator="containsText" text="MLD">
      <formula>NOT(ISERROR(SEARCH("MLD",W28)))</formula>
    </cfRule>
  </conditionalFormatting>
  <conditionalFormatting sqref="W30:AC30">
    <cfRule type="containsText" dxfId="452" priority="2018" operator="containsText" text="SP">
      <formula>NOT(ISERROR(SEARCH("SP",W30)))</formula>
    </cfRule>
    <cfRule type="containsText" dxfId="451" priority="2019" operator="containsText" text="STB">
      <formula>NOT(ISERROR(SEARCH("STB",W30)))</formula>
    </cfRule>
    <cfRule type="containsText" dxfId="450" priority="2020" operator="containsText" text="MLD">
      <formula>NOT(ISERROR(SEARCH("MLD",W30)))</formula>
    </cfRule>
    <cfRule type="containsText" dxfId="449" priority="2021" operator="containsText" text="N">
      <formula>NOT(ISERROR(SEARCH("N",W30)))</formula>
    </cfRule>
  </conditionalFormatting>
  <conditionalFormatting sqref="X35">
    <cfRule type="containsText" dxfId="448" priority="2183" operator="containsText" text="TC">
      <formula>NOT(ISERROR(SEARCH("TC",X35)))</formula>
    </cfRule>
    <cfRule type="containsText" dxfId="447" priority="2184" operator="containsText" text="N">
      <formula>NOT(ISERROR(SEARCH("N",X35)))</formula>
    </cfRule>
  </conditionalFormatting>
  <conditionalFormatting sqref="Y7">
    <cfRule type="containsText" dxfId="446" priority="1947" operator="containsText" text="SP">
      <formula>NOT(ISERROR(SEARCH("SP",Y7)))</formula>
    </cfRule>
    <cfRule type="containsText" dxfId="445" priority="1948" operator="containsText" text="STB">
      <formula>NOT(ISERROR(SEARCH("STB",Y7)))</formula>
    </cfRule>
    <cfRule type="containsText" dxfId="444" priority="1949" operator="containsText" text="MLD">
      <formula>NOT(ISERROR(SEARCH("MLD",Y7)))</formula>
    </cfRule>
  </conditionalFormatting>
  <conditionalFormatting sqref="Y16">
    <cfRule type="containsText" dxfId="443" priority="1706" operator="containsText" text="SP">
      <formula>NOT(ISERROR(SEARCH("SP",Y16)))</formula>
    </cfRule>
    <cfRule type="containsText" dxfId="442" priority="1707" operator="containsText" text="STB">
      <formula>NOT(ISERROR(SEARCH("STB",Y16)))</formula>
    </cfRule>
    <cfRule type="containsText" dxfId="441" priority="1708" operator="containsText" text="MLD">
      <formula>NOT(ISERROR(SEARCH("MLD",Y16)))</formula>
    </cfRule>
  </conditionalFormatting>
  <conditionalFormatting sqref="Y20">
    <cfRule type="containsText" dxfId="440" priority="2063" operator="containsText" text="TC">
      <formula>NOT(ISERROR(SEARCH("TC",Y20)))</formula>
    </cfRule>
    <cfRule type="containsText" dxfId="439" priority="2064" operator="containsText" text="N">
      <formula>NOT(ISERROR(SEARCH("N",Y20)))</formula>
    </cfRule>
    <cfRule type="containsText" dxfId="438" priority="2065" operator="containsText" text="TC">
      <formula>NOT(ISERROR(SEARCH("TC",Y20)))</formula>
    </cfRule>
  </conditionalFormatting>
  <conditionalFormatting sqref="Y35:Z35">
    <cfRule type="containsText" dxfId="437" priority="2197" operator="containsText" text="STB">
      <formula>NOT(ISERROR(SEARCH("STB",Y35)))</formula>
    </cfRule>
    <cfRule type="containsText" dxfId="436" priority="2198" operator="containsText" text="MLD">
      <formula>NOT(ISERROR(SEARCH("MLD",Y35)))</formula>
    </cfRule>
  </conditionalFormatting>
  <conditionalFormatting sqref="Y35:AA35 U35:W35">
    <cfRule type="containsText" dxfId="435" priority="2199" operator="containsText" text="TC">
      <formula>NOT(ISERROR(SEARCH("TC",U35)))</formula>
    </cfRule>
  </conditionalFormatting>
  <conditionalFormatting sqref="Z7">
    <cfRule type="containsText" dxfId="434" priority="648" operator="containsText" text="SP">
      <formula>NOT(ISERROR(SEARCH("SP",Z7)))</formula>
    </cfRule>
    <cfRule type="containsText" dxfId="433" priority="649" operator="containsText" text="STB">
      <formula>NOT(ISERROR(SEARCH("STB",Z7)))</formula>
    </cfRule>
    <cfRule type="containsText" dxfId="432" priority="650" operator="containsText" text="MLD">
      <formula>NOT(ISERROR(SEARCH("MLD",Z7)))</formula>
    </cfRule>
    <cfRule type="containsText" dxfId="431" priority="651" operator="containsText" text="N">
      <formula>NOT(ISERROR(SEARCH("N",Z7)))</formula>
    </cfRule>
    <cfRule type="containsText" dxfId="430" priority="652" operator="containsText" text="SP">
      <formula>NOT(ISERROR(SEARCH("SP",Z7)))</formula>
    </cfRule>
    <cfRule type="containsText" dxfId="429" priority="653" operator="containsText" text="N">
      <formula>NOT(ISERROR(SEARCH("N",Z7)))</formula>
    </cfRule>
    <cfRule type="containsText" dxfId="428" priority="655" operator="containsText" text="MLD">
      <formula>NOT(ISERROR(SEARCH("MLD",Z7)))</formula>
    </cfRule>
    <cfRule type="containsText" dxfId="427" priority="658" operator="containsText" text="SP">
      <formula>NOT(ISERROR(SEARCH("SP",Z7)))</formula>
    </cfRule>
    <cfRule type="containsText" dxfId="426" priority="660" operator="containsText" text="SP">
      <formula>NOT(ISERROR(SEARCH("SP",Z7)))</formula>
    </cfRule>
    <cfRule type="containsText" dxfId="425" priority="661" operator="containsText" text="TC">
      <formula>NOT(ISERROR(SEARCH("TC",Z7)))</formula>
    </cfRule>
  </conditionalFormatting>
  <conditionalFormatting sqref="Z7:Z8">
    <cfRule type="containsText" dxfId="424" priority="656" operator="containsText" text="STB">
      <formula>NOT(ISERROR(SEARCH("STB",Z7)))</formula>
    </cfRule>
  </conditionalFormatting>
  <conditionalFormatting sqref="Z9">
    <cfRule type="containsText" dxfId="423" priority="528" operator="containsText" text="STB">
      <formula>NOT(ISERROR(SEARCH("STB",Z9)))</formula>
    </cfRule>
    <cfRule type="containsText" dxfId="422" priority="529" operator="containsText" text="MLD">
      <formula>NOT(ISERROR(SEARCH("MLD",Z9)))</formula>
    </cfRule>
    <cfRule type="containsText" dxfId="421" priority="530" operator="containsText" text="SP">
      <formula>NOT(ISERROR(SEARCH("SP",Z9)))</formula>
    </cfRule>
  </conditionalFormatting>
  <conditionalFormatting sqref="Z9:Z10">
    <cfRule type="containsText" dxfId="420" priority="421" operator="containsText" text="N">
      <formula>NOT(ISERROR(SEARCH("N",Z9)))</formula>
    </cfRule>
  </conditionalFormatting>
  <conditionalFormatting sqref="Z10">
    <cfRule type="containsText" dxfId="419" priority="420" operator="containsText" text="TC">
      <formula>NOT(ISERROR(SEARCH("TC",Z10)))</formula>
    </cfRule>
    <cfRule type="containsText" dxfId="418" priority="422" operator="containsText" text="SP">
      <formula>NOT(ISERROR(SEARCH("SP",Z10)))</formula>
    </cfRule>
    <cfRule type="containsText" dxfId="417" priority="423" operator="containsText" text="TC">
      <formula>NOT(ISERROR(SEARCH("TC",Z10)))</formula>
    </cfRule>
    <cfRule type="containsText" dxfId="416" priority="424" operator="containsText" text="SP">
      <formula>NOT(ISERROR(SEARCH("SP",Z10)))</formula>
    </cfRule>
  </conditionalFormatting>
  <conditionalFormatting sqref="Z10:Z11">
    <cfRule type="containsText" dxfId="415" priority="418" operator="containsText" text="SP">
      <formula>NOT(ISERROR(SEARCH("SP",Z10)))</formula>
    </cfRule>
  </conditionalFormatting>
  <conditionalFormatting sqref="Z11">
    <cfRule type="containsText" dxfId="414" priority="404" operator="containsText" text="SP">
      <formula>NOT(ISERROR(SEARCH("SP",Z11)))</formula>
    </cfRule>
    <cfRule type="containsText" dxfId="413" priority="405" operator="containsText" text="STB">
      <formula>NOT(ISERROR(SEARCH("STB",Z11)))</formula>
    </cfRule>
    <cfRule type="containsText" dxfId="412" priority="406" operator="containsText" text="MLD">
      <formula>NOT(ISERROR(SEARCH("MLD",Z11)))</formula>
    </cfRule>
    <cfRule type="containsText" dxfId="411" priority="407" operator="containsText" text="N">
      <formula>NOT(ISERROR(SEARCH("N",Z11)))</formula>
    </cfRule>
    <cfRule type="containsText" dxfId="410" priority="408" operator="containsText" text="SP">
      <formula>NOT(ISERROR(SEARCH("SP",Z11)))</formula>
    </cfRule>
    <cfRule type="containsText" dxfId="409" priority="409" operator="containsText" text="N">
      <formula>NOT(ISERROR(SEARCH("N",Z11)))</formula>
    </cfRule>
    <cfRule type="containsText" dxfId="408" priority="410" operator="containsText" text="STB">
      <formula>NOT(ISERROR(SEARCH("STB",Z11)))</formula>
    </cfRule>
    <cfRule type="containsText" dxfId="407" priority="411" operator="containsText" text="MLD">
      <formula>NOT(ISERROR(SEARCH("MLD",Z11)))</formula>
    </cfRule>
    <cfRule type="containsText" dxfId="406" priority="414" operator="containsText" text="SP">
      <formula>NOT(ISERROR(SEARCH("SP",Z11)))</formula>
    </cfRule>
    <cfRule type="containsText" dxfId="405" priority="417" operator="containsText" text="TC">
      <formula>NOT(ISERROR(SEARCH("TC",Z11)))</formula>
    </cfRule>
  </conditionalFormatting>
  <conditionalFormatting sqref="Z15">
    <cfRule type="containsText" dxfId="404" priority="380" operator="containsText" text="N">
      <formula>NOT(ISERROR(SEARCH("N",Z15)))</formula>
    </cfRule>
    <cfRule type="containsText" dxfId="403" priority="381" operator="containsText" text="SP">
      <formula>NOT(ISERROR(SEARCH("SP",Z15)))</formula>
    </cfRule>
  </conditionalFormatting>
  <conditionalFormatting sqref="Z16:Z18">
    <cfRule type="containsText" dxfId="402" priority="458" operator="containsText" text="SP">
      <formula>NOT(ISERROR(SEARCH("SP",Z16)))</formula>
    </cfRule>
  </conditionalFormatting>
  <conditionalFormatting sqref="Z17">
    <cfRule type="containsText" dxfId="401" priority="455" operator="containsText" text="STB">
      <formula>NOT(ISERROR(SEARCH("STB",Z17)))</formula>
    </cfRule>
    <cfRule type="containsText" dxfId="400" priority="456" operator="containsText" text="MLD">
      <formula>NOT(ISERROR(SEARCH("MLD",Z17)))</formula>
    </cfRule>
  </conditionalFormatting>
  <conditionalFormatting sqref="Z17:Z18">
    <cfRule type="containsText" dxfId="399" priority="457" operator="containsText" text="N">
      <formula>NOT(ISERROR(SEARCH("N",Z17)))</formula>
    </cfRule>
  </conditionalFormatting>
  <conditionalFormatting sqref="Z18">
    <cfRule type="containsText" dxfId="398" priority="481" operator="containsText" text="TC">
      <formula>NOT(ISERROR(SEARCH("TC",Z18)))</formula>
    </cfRule>
    <cfRule type="containsText" dxfId="397" priority="482" operator="containsText" text="SP">
      <formula>NOT(ISERROR(SEARCH("SP",Z18)))</formula>
    </cfRule>
    <cfRule type="containsText" dxfId="396" priority="483" operator="containsText" text="N">
      <formula>NOT(ISERROR(SEARCH("N",Z18)))</formula>
    </cfRule>
    <cfRule type="containsText" dxfId="395" priority="484" operator="containsText" text="SP">
      <formula>NOT(ISERROR(SEARCH("SP",Z18)))</formula>
    </cfRule>
    <cfRule type="containsText" dxfId="394" priority="485" operator="containsText" text="TC">
      <formula>NOT(ISERROR(SEARCH("TC",Z18)))</formula>
    </cfRule>
    <cfRule type="containsText" dxfId="393" priority="486" operator="containsText" text="SP">
      <formula>NOT(ISERROR(SEARCH("SP",Z18)))</formula>
    </cfRule>
  </conditionalFormatting>
  <conditionalFormatting sqref="Z21 B28 F28 J28:J29 N29 R29">
    <cfRule type="containsText" dxfId="392" priority="2085" operator="containsText" text="MLD">
      <formula>NOT(ISERROR(SEARCH("MLD",B21)))</formula>
    </cfRule>
  </conditionalFormatting>
  <conditionalFormatting sqref="Z21">
    <cfRule type="containsText" dxfId="391" priority="2089" operator="containsText" text="SP">
      <formula>NOT(ISERROR(SEARCH("SP",Z21)))</formula>
    </cfRule>
  </conditionalFormatting>
  <conditionalFormatting sqref="Z21:Z22">
    <cfRule type="containsText" dxfId="390" priority="1430" operator="containsText" text="N">
      <formula>NOT(ISERROR(SEARCH("N",Z21)))</formula>
    </cfRule>
  </conditionalFormatting>
  <conditionalFormatting sqref="Z22">
    <cfRule type="containsText" dxfId="389" priority="1434" operator="containsText" text="MLD">
      <formula>NOT(ISERROR(SEARCH("MLD",Z22)))</formula>
    </cfRule>
  </conditionalFormatting>
  <conditionalFormatting sqref="Z22:Z25">
    <cfRule type="containsText" dxfId="388" priority="748" operator="containsText" text="STB">
      <formula>NOT(ISERROR(SEARCH("STB",Z22)))</formula>
    </cfRule>
  </conditionalFormatting>
  <conditionalFormatting sqref="Z24">
    <cfRule type="containsText" dxfId="387" priority="738" operator="containsText" text="N">
      <formula>NOT(ISERROR(SEARCH("N",Z24)))</formula>
    </cfRule>
    <cfRule type="containsText" dxfId="386" priority="739" operator="containsText" text="SP">
      <formula>NOT(ISERROR(SEARCH("SP",Z24)))</formula>
    </cfRule>
    <cfRule type="containsText" dxfId="385" priority="741" operator="containsText" text="MLD">
      <formula>NOT(ISERROR(SEARCH("MLD",Z24)))</formula>
    </cfRule>
    <cfRule type="containsText" dxfId="384" priority="742" operator="containsText" text="N">
      <formula>NOT(ISERROR(SEARCH("N",Z24)))</formula>
    </cfRule>
    <cfRule type="containsText" dxfId="383" priority="743" operator="containsText" text="SP">
      <formula>NOT(ISERROR(SEARCH("SP",Z24)))</formula>
    </cfRule>
    <cfRule type="containsText" dxfId="382" priority="744" operator="containsText" text="TC">
      <formula>NOT(ISERROR(SEARCH("TC",Z24)))</formula>
    </cfRule>
    <cfRule type="containsText" dxfId="381" priority="745" operator="containsText" text="SP">
      <formula>NOT(ISERROR(SEARCH("SP",Z24)))</formula>
    </cfRule>
    <cfRule type="containsText" dxfId="380" priority="746" operator="containsText" text="N">
      <formula>NOT(ISERROR(SEARCH("N",Z24)))</formula>
    </cfRule>
    <cfRule type="containsText" dxfId="379" priority="747" operator="containsText" text="SP">
      <formula>NOT(ISERROR(SEARCH("SP",Z24)))</formula>
    </cfRule>
  </conditionalFormatting>
  <conditionalFormatting sqref="Z25">
    <cfRule type="containsText" dxfId="378" priority="1800" operator="containsText" text="N">
      <formula>NOT(ISERROR(SEARCH("N",Z25)))</formula>
    </cfRule>
    <cfRule type="containsText" dxfId="377" priority="1804" operator="containsText" text="MLD">
      <formula>NOT(ISERROR(SEARCH("MLD",Z25)))</formula>
    </cfRule>
  </conditionalFormatting>
  <conditionalFormatting sqref="Z28">
    <cfRule type="containsText" dxfId="376" priority="810" operator="containsText" text="SP">
      <formula>NOT(ISERROR(SEARCH("SP",Z28)))</formula>
    </cfRule>
    <cfRule type="containsText" dxfId="375" priority="811" operator="containsText" text="STB">
      <formula>NOT(ISERROR(SEARCH("STB",Z28)))</formula>
    </cfRule>
    <cfRule type="containsText" dxfId="374" priority="812" operator="containsText" text="MLD">
      <formula>NOT(ISERROR(SEARCH("MLD",Z28)))</formula>
    </cfRule>
    <cfRule type="containsText" dxfId="373" priority="813" operator="containsText" text="N">
      <formula>NOT(ISERROR(SEARCH("N",Z28)))</formula>
    </cfRule>
  </conditionalFormatting>
  <conditionalFormatting sqref="Z31:Z32">
    <cfRule type="containsText" dxfId="372" priority="564" operator="containsText" text="N">
      <formula>NOT(ISERROR(SEARCH("N",Z31)))</formula>
    </cfRule>
  </conditionalFormatting>
  <conditionalFormatting sqref="Z32">
    <cfRule type="containsText" dxfId="371" priority="557" operator="containsText" text="N">
      <formula>NOT(ISERROR(SEARCH("N",Z32)))</formula>
    </cfRule>
    <cfRule type="containsText" dxfId="370" priority="558" operator="containsText" text="SP">
      <formula>NOT(ISERROR(SEARCH("SP",Z32)))</formula>
    </cfRule>
    <cfRule type="containsText" dxfId="369" priority="560" operator="containsText" text="MLD">
      <formula>NOT(ISERROR(SEARCH("MLD",Z32)))</formula>
    </cfRule>
    <cfRule type="containsText" dxfId="368" priority="561" operator="containsText" text="SP">
      <formula>NOT(ISERROR(SEARCH("SP",Z32)))</formula>
    </cfRule>
  </conditionalFormatting>
  <conditionalFormatting sqref="Z32:Z33">
    <cfRule type="containsText" dxfId="367" priority="562" operator="containsText" text="STB">
      <formula>NOT(ISERROR(SEARCH("STB",Z32)))</formula>
    </cfRule>
  </conditionalFormatting>
  <conditionalFormatting sqref="Z35">
    <cfRule type="containsText" dxfId="366" priority="2191" operator="containsText" text="N">
      <formula>NOT(ISERROR(SEARCH("N",Z35)))</formula>
    </cfRule>
    <cfRule type="containsText" dxfId="365" priority="2192" operator="containsText" text="SP">
      <formula>NOT(ISERROR(SEARCH("SP",Z35)))</formula>
    </cfRule>
    <cfRule type="containsText" dxfId="364" priority="2193" operator="containsText" text="TC">
      <formula>NOT(ISERROR(SEARCH("TC",Z35)))</formula>
    </cfRule>
  </conditionalFormatting>
  <conditionalFormatting sqref="Z7:AC7">
    <cfRule type="containsText" dxfId="363" priority="654" operator="containsText" text="STB">
      <formula>NOT(ISERROR(SEARCH("STB",Z7)))</formula>
    </cfRule>
    <cfRule type="containsText" dxfId="362" priority="657" operator="containsText" text="MLD">
      <formula>NOT(ISERROR(SEARCH("MLD",Z7)))</formula>
    </cfRule>
    <cfRule type="containsText" dxfId="361" priority="659" operator="containsText" text="N">
      <formula>NOT(ISERROR(SEARCH("N",Z7)))</formula>
    </cfRule>
  </conditionalFormatting>
  <conditionalFormatting sqref="Z11:AC11">
    <cfRule type="containsText" dxfId="360" priority="412" operator="containsText" text="STB">
      <formula>NOT(ISERROR(SEARCH("STB",Z11)))</formula>
    </cfRule>
    <cfRule type="containsText" dxfId="359" priority="413" operator="containsText" text="MLD">
      <formula>NOT(ISERROR(SEARCH("MLD",Z11)))</formula>
    </cfRule>
    <cfRule type="containsText" dxfId="358" priority="415" operator="containsText" text="N">
      <formula>NOT(ISERROR(SEARCH("N",Z11)))</formula>
    </cfRule>
    <cfRule type="containsText" dxfId="357" priority="416" operator="containsText" text="SP">
      <formula>NOT(ISERROR(SEARCH("SP",Z11)))</formula>
    </cfRule>
  </conditionalFormatting>
  <conditionalFormatting sqref="Z13:AC13">
    <cfRule type="containsText" dxfId="356" priority="2078" operator="containsText" text="STB">
      <formula>NOT(ISERROR(SEARCH("STB",Z13)))</formula>
    </cfRule>
    <cfRule type="containsText" dxfId="355" priority="2079" operator="containsText" text="MLD">
      <formula>NOT(ISERROR(SEARCH("MLD",Z13)))</formula>
    </cfRule>
    <cfRule type="containsText" dxfId="354" priority="2080" operator="containsText" text="N">
      <formula>NOT(ISERROR(SEARCH("N",Z13)))</formula>
    </cfRule>
  </conditionalFormatting>
  <conditionalFormatting sqref="Z13:AC14">
    <cfRule type="containsText" dxfId="353" priority="2053" operator="containsText" text="SP">
      <formula>NOT(ISERROR(SEARCH("SP",Z13)))</formula>
    </cfRule>
  </conditionalFormatting>
  <conditionalFormatting sqref="Z15:AC15">
    <cfRule type="containsText" dxfId="352" priority="383" operator="containsText" text="MLD">
      <formula>NOT(ISERROR(SEARCH("MLD",Z15)))</formula>
    </cfRule>
  </conditionalFormatting>
  <conditionalFormatting sqref="Z21:AC21">
    <cfRule type="containsText" dxfId="351" priority="2029" operator="containsText" text="SP">
      <formula>NOT(ISERROR(SEARCH("SP",Z21)))</formula>
    </cfRule>
  </conditionalFormatting>
  <conditionalFormatting sqref="Z22:AC22">
    <cfRule type="containsText" dxfId="350" priority="1431" operator="containsText" text="STB">
      <formula>NOT(ISERROR(SEARCH("STB",Z22)))</formula>
    </cfRule>
    <cfRule type="containsText" dxfId="349" priority="1432" operator="containsText" text="MLD">
      <formula>NOT(ISERROR(SEARCH("MLD",Z22)))</formula>
    </cfRule>
    <cfRule type="containsText" dxfId="348" priority="1433" operator="containsText" text="N">
      <formula>NOT(ISERROR(SEARCH("N",Z22)))</formula>
    </cfRule>
  </conditionalFormatting>
  <conditionalFormatting sqref="Z25:AC25">
    <cfRule type="containsText" dxfId="347" priority="1801" operator="containsText" text="STB">
      <formula>NOT(ISERROR(SEARCH("STB",Z25)))</formula>
    </cfRule>
    <cfRule type="containsText" dxfId="346" priority="1802" operator="containsText" text="MLD">
      <formula>NOT(ISERROR(SEARCH("MLD",Z25)))</formula>
    </cfRule>
    <cfRule type="containsText" dxfId="345" priority="1803" operator="containsText" text="N">
      <formula>NOT(ISERROR(SEARCH("N",Z25)))</formula>
    </cfRule>
  </conditionalFormatting>
  <conditionalFormatting sqref="Z32:AC32">
    <cfRule type="containsText" dxfId="344" priority="559" operator="containsText" text="STB">
      <formula>NOT(ISERROR(SEARCH("STB",Z32)))</formula>
    </cfRule>
    <cfRule type="containsText" dxfId="343" priority="563" operator="containsText" text="MLD">
      <formula>NOT(ISERROR(SEARCH("MLD",Z32)))</formula>
    </cfRule>
  </conditionalFormatting>
  <conditionalFormatting sqref="Z48:AC48">
    <cfRule type="containsText" dxfId="342" priority="3334" operator="containsText" text="N">
      <formula>NOT(ISERROR(SEARCH("N",Z48)))</formula>
    </cfRule>
    <cfRule type="containsText" dxfId="341" priority="3335" operator="containsText" text="SP">
      <formula>NOT(ISERROR(SEARCH("SP",Z48)))</formula>
    </cfRule>
    <cfRule type="containsText" dxfId="340" priority="3336" operator="containsText" text="TC">
      <formula>NOT(ISERROR(SEARCH("TC",Z48)))</formula>
    </cfRule>
    <cfRule type="containsText" dxfId="339" priority="3337" operator="containsText" text="N">
      <formula>NOT(ISERROR(SEARCH("N",Z48)))</formula>
    </cfRule>
    <cfRule type="containsText" dxfId="338" priority="3338" operator="containsText" text="SP">
      <formula>NOT(ISERROR(SEARCH("SP",Z48)))</formula>
    </cfRule>
    <cfRule type="containsText" dxfId="337" priority="3339" operator="containsText" text="TC">
      <formula>NOT(ISERROR(SEARCH("TC",Z48)))</formula>
    </cfRule>
  </conditionalFormatting>
  <conditionalFormatting sqref="AA9:AB9">
    <cfRule type="containsText" dxfId="336" priority="1632" operator="containsText" text="TC">
      <formula>NOT(ISERROR(SEARCH("TC",AA9)))</formula>
    </cfRule>
  </conditionalFormatting>
  <conditionalFormatting sqref="AA16:AB16">
    <cfRule type="containsText" dxfId="335" priority="1727" operator="containsText" text="TC">
      <formula>NOT(ISERROR(SEARCH("TC",AA16)))</formula>
    </cfRule>
  </conditionalFormatting>
  <conditionalFormatting sqref="AA7:AC7">
    <cfRule type="containsText" dxfId="334" priority="1963" operator="containsText" text="STB">
      <formula>NOT(ISERROR(SEARCH("STB",AA7)))</formula>
    </cfRule>
    <cfRule type="containsText" dxfId="333" priority="1964" operator="containsText" text="MLD">
      <formula>NOT(ISERROR(SEARCH("MLD",AA7)))</formula>
    </cfRule>
    <cfRule type="containsText" dxfId="332" priority="1965" operator="containsText" text="N">
      <formula>NOT(ISERROR(SEARCH("N",AA7)))</formula>
    </cfRule>
  </conditionalFormatting>
  <conditionalFormatting sqref="AA9:AC9">
    <cfRule type="containsText" dxfId="331" priority="1624" operator="containsText" text="STB">
      <formula>NOT(ISERROR(SEARCH("STB",AA9)))</formula>
    </cfRule>
    <cfRule type="containsText" dxfId="330" priority="1625" operator="containsText" text="MLD">
      <formula>NOT(ISERROR(SEARCH("MLD",AA9)))</formula>
    </cfRule>
    <cfRule type="containsText" dxfId="329" priority="1626" operator="containsText" text="N">
      <formula>NOT(ISERROR(SEARCH("N",AA9)))</formula>
    </cfRule>
    <cfRule type="containsText" dxfId="328" priority="1633" operator="containsText" text="N">
      <formula>NOT(ISERROR(SEARCH("N",AA9)))</formula>
    </cfRule>
  </conditionalFormatting>
  <conditionalFormatting sqref="AA10:AC11">
    <cfRule type="containsText" dxfId="327" priority="1567" operator="containsText" text="STB">
      <formula>NOT(ISERROR(SEARCH("STB",AA10)))</formula>
    </cfRule>
    <cfRule type="containsText" dxfId="326" priority="1568" operator="containsText" text="MLD">
      <formula>NOT(ISERROR(SEARCH("MLD",AA10)))</formula>
    </cfRule>
    <cfRule type="containsText" dxfId="325" priority="1569" operator="containsText" text="N">
      <formula>NOT(ISERROR(SEARCH("N",AA10)))</formula>
    </cfRule>
  </conditionalFormatting>
  <conditionalFormatting sqref="AA15:AC16">
    <cfRule type="containsText" dxfId="324" priority="1695" operator="containsText" text="SP">
      <formula>NOT(ISERROR(SEARCH("SP",AA15)))</formula>
    </cfRule>
    <cfRule type="containsText" dxfId="323" priority="1697" operator="containsText" text="STB">
      <formula>NOT(ISERROR(SEARCH("STB",AA15)))</formula>
    </cfRule>
    <cfRule type="containsText" dxfId="322" priority="1698" operator="containsText" text="MLD">
      <formula>NOT(ISERROR(SEARCH("MLD",AA15)))</formula>
    </cfRule>
    <cfRule type="containsText" dxfId="321" priority="1699" operator="containsText" text="N">
      <formula>NOT(ISERROR(SEARCH("N",AA15)))</formula>
    </cfRule>
  </conditionalFormatting>
  <conditionalFormatting sqref="AA16:AC16">
    <cfRule type="containsText" dxfId="320" priority="1728" operator="containsText" text="N">
      <formula>NOT(ISERROR(SEARCH("N",AA16)))</formula>
    </cfRule>
  </conditionalFormatting>
  <conditionalFormatting sqref="AA17:AC18">
    <cfRule type="containsText" dxfId="319" priority="1462" operator="containsText" text="STB">
      <formula>NOT(ISERROR(SEARCH("STB",AA17)))</formula>
    </cfRule>
    <cfRule type="containsText" dxfId="318" priority="1463" operator="containsText" text="MLD">
      <formula>NOT(ISERROR(SEARCH("MLD",AA17)))</formula>
    </cfRule>
    <cfRule type="containsText" dxfId="317" priority="1464" operator="containsText" text="N">
      <formula>NOT(ISERROR(SEARCH("N",AA17)))</formula>
    </cfRule>
  </conditionalFormatting>
  <conditionalFormatting sqref="AA24:AC24">
    <cfRule type="containsText" dxfId="316" priority="1413" operator="containsText" text="N">
      <formula>NOT(ISERROR(SEARCH("N",AA24)))</formula>
    </cfRule>
    <cfRule type="containsText" dxfId="315" priority="1415" operator="containsText" text="SP">
      <formula>NOT(ISERROR(SEARCH("SP",AA24)))</formula>
    </cfRule>
    <cfRule type="containsText" dxfId="314" priority="1417" operator="containsText" text="STB">
      <formula>NOT(ISERROR(SEARCH("STB",AA24)))</formula>
    </cfRule>
    <cfRule type="containsText" dxfId="313" priority="1418" operator="containsText" text="MLD">
      <formula>NOT(ISERROR(SEARCH("MLD",AA24)))</formula>
    </cfRule>
    <cfRule type="containsText" dxfId="312" priority="1419" operator="containsText" text="N">
      <formula>NOT(ISERROR(SEARCH("N",AA24)))</formula>
    </cfRule>
  </conditionalFormatting>
  <conditionalFormatting sqref="AA28:AC28 V29:AC29 W28:Y28">
    <cfRule type="containsText" dxfId="311" priority="1832" operator="containsText" text="N">
      <formula>NOT(ISERROR(SEARCH("N",V28)))</formula>
    </cfRule>
  </conditionalFormatting>
  <conditionalFormatting sqref="AA28:AC28 V29:AC29">
    <cfRule type="containsText" dxfId="310" priority="1830" operator="containsText" text="STB">
      <formula>NOT(ISERROR(SEARCH("STB",V28)))</formula>
    </cfRule>
    <cfRule type="containsText" dxfId="309" priority="1831" operator="containsText" text="MLD">
      <formula>NOT(ISERROR(SEARCH("MLD",V28)))</formula>
    </cfRule>
  </conditionalFormatting>
  <conditionalFormatting sqref="AA28:AC28">
    <cfRule type="containsText" dxfId="308" priority="1828" operator="containsText" text="N">
      <formula>NOT(ISERROR(SEARCH("N",AA28)))</formula>
    </cfRule>
    <cfRule type="containsText" dxfId="307" priority="1829" operator="containsText" text="SP">
      <formula>NOT(ISERROR(SEARCH("SP",AA28)))</formula>
    </cfRule>
  </conditionalFormatting>
  <conditionalFormatting sqref="AB35:AC35">
    <cfRule type="containsText" dxfId="306" priority="2181" operator="containsText" text="TC">
      <formula>NOT(ISERROR(SEARCH("TC",AB35)))</formula>
    </cfRule>
    <cfRule type="containsText" dxfId="305" priority="2182" operator="containsText" text="N">
      <formula>NOT(ISERROR(SEARCH("N",AB35)))</formula>
    </cfRule>
  </conditionalFormatting>
  <conditionalFormatting sqref="AC9">
    <cfRule type="containsText" dxfId="304" priority="1635" operator="containsText" text="TC">
      <formula>NOT(ISERROR(SEARCH("TC",AC9)))</formula>
    </cfRule>
    <cfRule type="containsText" dxfId="303" priority="1636" operator="containsText" text="N">
      <formula>NOT(ISERROR(SEARCH("N",AC9)))</formula>
    </cfRule>
    <cfRule type="containsText" dxfId="302" priority="1637" operator="containsText" text="TC">
      <formula>NOT(ISERROR(SEARCH("TC",AC9)))</formula>
    </cfRule>
  </conditionalFormatting>
  <conditionalFormatting sqref="AC16">
    <cfRule type="containsText" dxfId="301" priority="1730" operator="containsText" text="TC">
      <formula>NOT(ISERROR(SEARCH("TC",AC16)))</formula>
    </cfRule>
    <cfRule type="containsText" dxfId="300" priority="1731" operator="containsText" text="N">
      <formula>NOT(ISERROR(SEARCH("N",AC16)))</formula>
    </cfRule>
    <cfRule type="containsText" dxfId="299" priority="1732" operator="containsText" text="TC">
      <formula>NOT(ISERROR(SEARCH("TC",AC16)))</formula>
    </cfRule>
  </conditionalFormatting>
  <conditionalFormatting sqref="AD7:AD34">
    <cfRule type="cellIs" dxfId="298" priority="2230" operator="greaterThan">
      <formula>2</formula>
    </cfRule>
  </conditionalFormatting>
  <conditionalFormatting sqref="AD39:AE44">
    <cfRule type="cellIs" dxfId="297" priority="4042" operator="greaterThan">
      <formula>2</formula>
    </cfRule>
  </conditionalFormatting>
  <conditionalFormatting sqref="AD35:AH38">
    <cfRule type="duplicateValues" dxfId="296" priority="4255"/>
    <cfRule type="duplicateValues" dxfId="295" priority="4256"/>
    <cfRule type="duplicateValues" dxfId="294" priority="4257"/>
    <cfRule type="duplicateValues" dxfId="293" priority="4258"/>
    <cfRule type="duplicateValues" dxfId="292" priority="4259"/>
  </conditionalFormatting>
  <conditionalFormatting sqref="AE39:AE44">
    <cfRule type="cellIs" dxfId="291" priority="5785" operator="greaterThan">
      <formula>1.5</formula>
    </cfRule>
  </conditionalFormatting>
  <pageMargins left="0.7" right="0.7" top="0.75" bottom="0.75" header="0.3" footer="0.3"/>
  <pageSetup paperSize="8" scale="5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2:T55"/>
  <sheetViews>
    <sheetView zoomScale="74" zoomScaleNormal="55" workbookViewId="0">
      <selection activeCell="A34" sqref="A34:XFD35"/>
    </sheetView>
  </sheetViews>
  <sheetFormatPr defaultColWidth="9" defaultRowHeight="14.5" x14ac:dyDescent="0.35"/>
  <cols>
    <col min="1" max="1" width="9" style="10"/>
    <col min="2" max="2" width="13.26953125" style="10" customWidth="1"/>
    <col min="3" max="5" width="12.7265625" style="10" customWidth="1"/>
    <col min="6" max="7" width="9.1796875" style="10" customWidth="1"/>
    <col min="8" max="8" width="9" style="10"/>
    <col min="9" max="9" width="15.54296875" style="10" bestFit="1" customWidth="1"/>
    <col min="10" max="12" width="9" style="10"/>
    <col min="13" max="13" width="15.26953125" style="10" customWidth="1"/>
    <col min="14" max="14" width="9" style="80"/>
    <col min="15" max="18" width="9" style="195" hidden="1" customWidth="1"/>
    <col min="19" max="20" width="9" style="80"/>
    <col min="21" max="16384" width="9" style="10"/>
  </cols>
  <sheetData>
    <row r="2" spans="2:20" ht="61.5" x14ac:dyDescent="1.35">
      <c r="D2" s="11" t="s">
        <v>14</v>
      </c>
    </row>
    <row r="4" spans="2:20" ht="28.5" x14ac:dyDescent="0.65">
      <c r="B4" s="228" t="s">
        <v>0</v>
      </c>
      <c r="C4" s="228"/>
      <c r="D4" s="229">
        <f>'Dvr '!B3</f>
        <v>45921</v>
      </c>
      <c r="E4" s="229"/>
      <c r="F4" s="12"/>
      <c r="G4" s="12"/>
      <c r="H4" s="12"/>
      <c r="I4" s="12"/>
      <c r="J4" s="12"/>
      <c r="K4" s="12"/>
      <c r="L4" s="12"/>
    </row>
    <row r="5" spans="2:20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20" ht="28.5" x14ac:dyDescent="0.65">
      <c r="C6" s="14"/>
      <c r="D6" s="14"/>
    </row>
    <row r="8" spans="2:20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22" t="s">
        <v>20</v>
      </c>
      <c r="G8" s="222"/>
      <c r="H8" s="222"/>
      <c r="I8" s="222"/>
      <c r="J8" s="227" t="s">
        <v>21</v>
      </c>
      <c r="K8" s="220"/>
      <c r="L8" s="220"/>
      <c r="M8" s="221"/>
    </row>
    <row r="9" spans="2:20" ht="18.5" x14ac:dyDescent="0.45">
      <c r="B9" s="124"/>
      <c r="C9" s="125"/>
      <c r="D9" s="125"/>
      <c r="E9" s="126"/>
      <c r="F9" s="212"/>
      <c r="G9" s="212"/>
      <c r="H9" s="212"/>
      <c r="I9" s="212"/>
      <c r="J9" s="212"/>
      <c r="K9" s="212"/>
      <c r="L9" s="212"/>
      <c r="M9" s="212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20" ht="18.5" x14ac:dyDescent="0.45">
      <c r="B10" s="16" t="s">
        <v>113</v>
      </c>
      <c r="C10" s="125">
        <v>0.15486111111111112</v>
      </c>
      <c r="D10" s="17">
        <v>0.36319444444444443</v>
      </c>
      <c r="E10" s="126">
        <v>0.20833333333333331</v>
      </c>
      <c r="F10" s="216" t="str">
        <f>'Dvr '!A8</f>
        <v xml:space="preserve">Saad K Al O taibi </v>
      </c>
      <c r="G10" s="217"/>
      <c r="H10" s="217"/>
      <c r="I10" s="218"/>
      <c r="J10" s="212"/>
      <c r="K10" s="212"/>
      <c r="L10" s="212"/>
      <c r="M10" s="212"/>
      <c r="O10" s="96">
        <f t="shared" ref="O10:O35" si="0">E10</f>
        <v>0.20833333333333331</v>
      </c>
      <c r="P10" s="97" t="str">
        <f t="shared" ref="P10:P35" si="1">B10</f>
        <v>MLD1</v>
      </c>
      <c r="Q10" s="109">
        <f t="shared" ref="Q10:Q35" si="2">C10</f>
        <v>0.15486111111111112</v>
      </c>
      <c r="R10" s="109">
        <f t="shared" ref="R10:R35" si="3">D10</f>
        <v>0.36319444444444443</v>
      </c>
      <c r="T10" s="10"/>
    </row>
    <row r="11" spans="2:20" ht="18.5" x14ac:dyDescent="0.45">
      <c r="B11" s="16"/>
      <c r="C11" s="125"/>
      <c r="D11" s="125"/>
      <c r="E11" s="126"/>
      <c r="F11" s="212"/>
      <c r="G11" s="212"/>
      <c r="H11" s="212"/>
      <c r="I11" s="212"/>
      <c r="J11" s="212"/>
      <c r="K11" s="212"/>
      <c r="L11" s="212"/>
      <c r="M11" s="212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  <c r="T11" s="10"/>
    </row>
    <row r="12" spans="2:20" ht="18.5" x14ac:dyDescent="0.45">
      <c r="B12" s="16" t="s">
        <v>122</v>
      </c>
      <c r="C12" s="125">
        <v>0.19722222222222222</v>
      </c>
      <c r="D12" s="125">
        <v>0.53055555555555556</v>
      </c>
      <c r="E12" s="126">
        <v>0.33333333333333337</v>
      </c>
      <c r="F12" s="216" t="str">
        <f>'Dvr '!A20</f>
        <v>Faisal Al Nemry</v>
      </c>
      <c r="G12" s="217"/>
      <c r="H12" s="217"/>
      <c r="I12" s="218"/>
      <c r="J12" s="212"/>
      <c r="K12" s="212"/>
      <c r="L12" s="212"/>
      <c r="M12" s="212"/>
      <c r="O12" s="96">
        <f t="shared" si="0"/>
        <v>0.33333333333333337</v>
      </c>
      <c r="P12" s="97" t="str">
        <f t="shared" si="1"/>
        <v>SP-R</v>
      </c>
      <c r="Q12" s="109">
        <f t="shared" si="2"/>
        <v>0.19722222222222222</v>
      </c>
      <c r="R12" s="109">
        <f t="shared" si="3"/>
        <v>0.53055555555555556</v>
      </c>
      <c r="T12" s="10"/>
    </row>
    <row r="13" spans="2:20" ht="18.5" x14ac:dyDescent="0.45">
      <c r="B13" s="16"/>
      <c r="C13" s="125"/>
      <c r="D13" s="125"/>
      <c r="E13" s="126"/>
      <c r="F13" s="212"/>
      <c r="G13" s="212"/>
      <c r="H13" s="212"/>
      <c r="I13" s="212"/>
      <c r="J13" s="212"/>
      <c r="K13" s="212"/>
      <c r="L13" s="212"/>
      <c r="M13" s="212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  <c r="T13" s="10"/>
    </row>
    <row r="14" spans="2:20" ht="18.5" x14ac:dyDescent="0.45">
      <c r="B14" s="16" t="s">
        <v>112</v>
      </c>
      <c r="C14" s="125">
        <v>0.19722222222222222</v>
      </c>
      <c r="D14" s="125">
        <v>0.6791666666666667</v>
      </c>
      <c r="E14" s="126">
        <v>0.48194444444444451</v>
      </c>
      <c r="F14" s="216" t="str">
        <f>'Dvr '!A27</f>
        <v xml:space="preserve">Mohammed A Al Raddadi </v>
      </c>
      <c r="G14" s="217"/>
      <c r="H14" s="217"/>
      <c r="I14" s="218"/>
      <c r="J14" s="212" t="s">
        <v>153</v>
      </c>
      <c r="K14" s="212"/>
      <c r="L14" s="212"/>
      <c r="M14" s="212"/>
      <c r="O14" s="96">
        <f t="shared" si="0"/>
        <v>0.48194444444444451</v>
      </c>
      <c r="P14" s="97" t="str">
        <f t="shared" si="1"/>
        <v>MLD4&amp;7</v>
      </c>
      <c r="Q14" s="109">
        <f t="shared" si="2"/>
        <v>0.19722222222222222</v>
      </c>
      <c r="R14" s="109">
        <f t="shared" si="3"/>
        <v>0.6791666666666667</v>
      </c>
      <c r="T14" s="10"/>
    </row>
    <row r="15" spans="2:20" ht="18.5" x14ac:dyDescent="0.45">
      <c r="B15" s="124"/>
      <c r="C15" s="125"/>
      <c r="D15" s="125"/>
      <c r="E15" s="126"/>
      <c r="F15" s="212"/>
      <c r="G15" s="212"/>
      <c r="H15" s="212"/>
      <c r="I15" s="212"/>
      <c r="J15" s="212"/>
      <c r="K15" s="212"/>
      <c r="L15" s="212"/>
      <c r="M15" s="212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  <c r="T15" s="10"/>
    </row>
    <row r="16" spans="2:20" ht="18.5" x14ac:dyDescent="0.45">
      <c r="B16" s="16" t="s">
        <v>119</v>
      </c>
      <c r="C16" s="125">
        <v>0.20833333333333334</v>
      </c>
      <c r="D16" s="125">
        <v>0.60069444444444442</v>
      </c>
      <c r="E16" s="126">
        <v>0.39236111111111105</v>
      </c>
      <c r="F16" s="216" t="str">
        <f>'Dvr '!A32</f>
        <v>Mishary Abdel Qader Al-Maghoudi</v>
      </c>
      <c r="G16" s="217"/>
      <c r="H16" s="217"/>
      <c r="I16" s="218"/>
      <c r="J16" s="212" t="s">
        <v>149</v>
      </c>
      <c r="K16" s="212"/>
      <c r="L16" s="212"/>
      <c r="M16" s="212"/>
      <c r="O16" s="96">
        <f t="shared" si="0"/>
        <v>0.39236111111111105</v>
      </c>
      <c r="P16" s="97" t="str">
        <f t="shared" si="1"/>
        <v>RST1</v>
      </c>
      <c r="Q16" s="109">
        <f t="shared" si="2"/>
        <v>0.20833333333333334</v>
      </c>
      <c r="R16" s="109">
        <f t="shared" si="3"/>
        <v>0.60069444444444442</v>
      </c>
      <c r="T16" s="10"/>
    </row>
    <row r="17" spans="2:20" ht="18.5" x14ac:dyDescent="0.45">
      <c r="B17" s="124"/>
      <c r="C17" s="125"/>
      <c r="D17" s="125"/>
      <c r="E17" s="126"/>
      <c r="F17" s="212"/>
      <c r="G17" s="212"/>
      <c r="H17" s="212"/>
      <c r="I17" s="212"/>
      <c r="J17" s="212"/>
      <c r="K17" s="212"/>
      <c r="L17" s="212"/>
      <c r="M17" s="212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  <c r="T17" s="10"/>
    </row>
    <row r="18" spans="2:20" ht="18.5" x14ac:dyDescent="0.45">
      <c r="B18" s="124" t="s">
        <v>73</v>
      </c>
      <c r="C18" s="125">
        <v>0.25</v>
      </c>
      <c r="D18" s="125">
        <v>0.58333333333333337</v>
      </c>
      <c r="E18" s="126">
        <f>D18-C18</f>
        <v>0.33333333333333337</v>
      </c>
      <c r="F18" s="216" t="str">
        <f>'Dvr '!A39</f>
        <v>Ibrahim Abdullah Al-Suhaimi</v>
      </c>
      <c r="G18" s="217"/>
      <c r="H18" s="217"/>
      <c r="I18" s="218"/>
      <c r="J18" s="212"/>
      <c r="K18" s="212"/>
      <c r="L18" s="212"/>
      <c r="M18" s="212"/>
      <c r="O18" s="96">
        <f t="shared" si="0"/>
        <v>0.33333333333333337</v>
      </c>
      <c r="P18" s="97" t="str">
        <f t="shared" si="1"/>
        <v>RDD1</v>
      </c>
      <c r="Q18" s="109">
        <f t="shared" si="2"/>
        <v>0.25</v>
      </c>
      <c r="R18" s="109">
        <f t="shared" si="3"/>
        <v>0.58333333333333337</v>
      </c>
      <c r="T18" s="10"/>
    </row>
    <row r="19" spans="2:20" ht="18.5" x14ac:dyDescent="0.45">
      <c r="B19" s="124"/>
      <c r="C19" s="125"/>
      <c r="D19" s="125"/>
      <c r="E19" s="126"/>
      <c r="F19" s="212"/>
      <c r="G19" s="212"/>
      <c r="H19" s="212"/>
      <c r="I19" s="212"/>
      <c r="J19" s="212"/>
      <c r="K19" s="212"/>
      <c r="L19" s="212"/>
      <c r="M19" s="212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  <c r="T19" s="10"/>
    </row>
    <row r="20" spans="2:20" ht="18.5" x14ac:dyDescent="0.45">
      <c r="B20" s="16" t="s">
        <v>72</v>
      </c>
      <c r="C20" s="125">
        <v>0.27083333333333331</v>
      </c>
      <c r="D20" s="125">
        <v>0.75347222222222221</v>
      </c>
      <c r="E20" s="126">
        <f>D20-C20</f>
        <v>0.4826388888888889</v>
      </c>
      <c r="F20" s="216" t="str">
        <f>'Dvr '!A10</f>
        <v xml:space="preserve">Suhayb Al Muzaini </v>
      </c>
      <c r="G20" s="217"/>
      <c r="H20" s="217"/>
      <c r="I20" s="218"/>
      <c r="J20" s="212"/>
      <c r="K20" s="212"/>
      <c r="L20" s="212"/>
      <c r="M20" s="212"/>
      <c r="O20" s="96">
        <f t="shared" si="0"/>
        <v>0.4826388888888889</v>
      </c>
      <c r="P20" s="97" t="str">
        <f t="shared" si="1"/>
        <v>Q Path</v>
      </c>
      <c r="Q20" s="109">
        <f t="shared" si="2"/>
        <v>0.27083333333333331</v>
      </c>
      <c r="R20" s="109">
        <f t="shared" si="3"/>
        <v>0.75347222222222221</v>
      </c>
      <c r="T20" s="10"/>
    </row>
    <row r="21" spans="2:20" ht="18.5" x14ac:dyDescent="0.45">
      <c r="B21" s="16"/>
      <c r="C21" s="125"/>
      <c r="D21" s="125"/>
      <c r="E21" s="126"/>
      <c r="F21" s="212"/>
      <c r="G21" s="212"/>
      <c r="H21" s="212"/>
      <c r="I21" s="212"/>
      <c r="J21" s="212"/>
      <c r="K21" s="212"/>
      <c r="L21" s="212"/>
      <c r="M21" s="212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  <c r="T21" s="10"/>
    </row>
    <row r="22" spans="2:20" ht="18.5" x14ac:dyDescent="0.45">
      <c r="B22" s="16" t="s">
        <v>118</v>
      </c>
      <c r="C22" s="125">
        <v>0.28333333333333333</v>
      </c>
      <c r="D22" s="125">
        <v>0.49166666666666664</v>
      </c>
      <c r="E22" s="126">
        <v>0.20833333333333331</v>
      </c>
      <c r="F22" s="216" t="str">
        <f>'Dvr '!A16</f>
        <v xml:space="preserve">Tariq Ahmed Alhamrani </v>
      </c>
      <c r="G22" s="217"/>
      <c r="H22" s="217"/>
      <c r="I22" s="218"/>
      <c r="J22" s="212" t="s">
        <v>151</v>
      </c>
      <c r="K22" s="212"/>
      <c r="L22" s="212"/>
      <c r="M22" s="212"/>
      <c r="O22" s="96">
        <f t="shared" si="0"/>
        <v>0.20833333333333331</v>
      </c>
      <c r="P22" s="97" t="str">
        <f t="shared" si="1"/>
        <v>MLD6</v>
      </c>
      <c r="Q22" s="109">
        <f t="shared" si="2"/>
        <v>0.28333333333333333</v>
      </c>
      <c r="R22" s="109">
        <f t="shared" si="3"/>
        <v>0.49166666666666664</v>
      </c>
      <c r="T22" s="10"/>
    </row>
    <row r="23" spans="2:20" ht="18.5" x14ac:dyDescent="0.45">
      <c r="B23" s="16"/>
      <c r="C23" s="125"/>
      <c r="D23" s="125"/>
      <c r="E23" s="126"/>
      <c r="F23" s="212"/>
      <c r="G23" s="212"/>
      <c r="H23" s="212"/>
      <c r="I23" s="212"/>
      <c r="J23" s="212"/>
      <c r="K23" s="212"/>
      <c r="L23" s="212"/>
      <c r="M23" s="212"/>
      <c r="O23" s="96">
        <f t="shared" ref="O23" si="4">E23</f>
        <v>0</v>
      </c>
      <c r="P23" s="97">
        <f t="shared" ref="P23" si="5">B23</f>
        <v>0</v>
      </c>
      <c r="Q23" s="109">
        <f t="shared" ref="Q23" si="6">C23</f>
        <v>0</v>
      </c>
      <c r="R23" s="109">
        <f t="shared" ref="R23" si="7">D23</f>
        <v>0</v>
      </c>
      <c r="T23" s="10"/>
    </row>
    <row r="24" spans="2:20" ht="18.5" x14ac:dyDescent="0.45">
      <c r="B24" s="124" t="s">
        <v>115</v>
      </c>
      <c r="C24" s="125">
        <v>0.58333333333333337</v>
      </c>
      <c r="D24" s="125">
        <v>0.91666666666666663</v>
      </c>
      <c r="E24" s="126">
        <v>0.33333333333333326</v>
      </c>
      <c r="F24" s="216" t="str">
        <f>'Dvr '!A30</f>
        <v xml:space="preserve">Badr Saeed Al-Zahrani  </v>
      </c>
      <c r="G24" s="217"/>
      <c r="H24" s="217"/>
      <c r="I24" s="218"/>
      <c r="J24" s="212"/>
      <c r="K24" s="212"/>
      <c r="L24" s="212"/>
      <c r="M24" s="212"/>
      <c r="O24" s="96">
        <f t="shared" si="0"/>
        <v>0.33333333333333326</v>
      </c>
      <c r="P24" s="97" t="str">
        <f t="shared" si="1"/>
        <v>RDD2</v>
      </c>
      <c r="Q24" s="109">
        <f t="shared" si="2"/>
        <v>0.58333333333333337</v>
      </c>
      <c r="R24" s="109">
        <f t="shared" si="3"/>
        <v>0.91666666666666663</v>
      </c>
    </row>
    <row r="25" spans="2:20" ht="18.5" x14ac:dyDescent="0.45">
      <c r="B25" s="16"/>
      <c r="C25" s="125"/>
      <c r="D25" s="125"/>
      <c r="E25" s="126"/>
      <c r="F25" s="212"/>
      <c r="G25" s="212"/>
      <c r="H25" s="212"/>
      <c r="I25" s="212"/>
      <c r="J25" s="212"/>
      <c r="K25" s="212"/>
      <c r="L25" s="212"/>
      <c r="M25" s="212"/>
      <c r="O25" s="96">
        <f t="shared" si="0"/>
        <v>0</v>
      </c>
      <c r="P25" s="97">
        <f t="shared" si="1"/>
        <v>0</v>
      </c>
      <c r="Q25" s="109">
        <f t="shared" si="2"/>
        <v>0</v>
      </c>
      <c r="R25" s="109">
        <f t="shared" si="3"/>
        <v>0</v>
      </c>
    </row>
    <row r="26" spans="2:20" ht="18.5" x14ac:dyDescent="0.45">
      <c r="B26" s="124" t="s">
        <v>120</v>
      </c>
      <c r="C26" s="125">
        <v>0.60069444444444442</v>
      </c>
      <c r="D26" s="125">
        <v>0.99305555555555558</v>
      </c>
      <c r="E26" s="126">
        <v>0.39236111111111116</v>
      </c>
      <c r="F26" s="216" t="str">
        <f>'Dvr '!A25</f>
        <v xml:space="preserve">Nouh T Al Sharif </v>
      </c>
      <c r="G26" s="217"/>
      <c r="H26" s="217"/>
      <c r="I26" s="218"/>
      <c r="J26" s="212" t="s">
        <v>148</v>
      </c>
      <c r="K26" s="212"/>
      <c r="L26" s="212"/>
      <c r="M26" s="212"/>
      <c r="O26" s="96">
        <f t="shared" si="0"/>
        <v>0.39236111111111116</v>
      </c>
      <c r="P26" s="97" t="str">
        <f t="shared" si="1"/>
        <v>RST2</v>
      </c>
      <c r="Q26" s="109">
        <f t="shared" si="2"/>
        <v>0.60069444444444442</v>
      </c>
      <c r="R26" s="109">
        <f t="shared" si="3"/>
        <v>0.99305555555555558</v>
      </c>
    </row>
    <row r="27" spans="2:20" ht="18.5" x14ac:dyDescent="0.45">
      <c r="B27" s="16"/>
      <c r="C27" s="125"/>
      <c r="D27" s="125"/>
      <c r="E27" s="126"/>
      <c r="F27" s="212"/>
      <c r="G27" s="212"/>
      <c r="H27" s="212"/>
      <c r="I27" s="212"/>
      <c r="J27" s="212"/>
      <c r="K27" s="212"/>
      <c r="L27" s="212"/>
      <c r="M27" s="212"/>
      <c r="O27" s="96">
        <f t="shared" si="0"/>
        <v>0</v>
      </c>
      <c r="P27" s="97">
        <f t="shared" si="1"/>
        <v>0</v>
      </c>
      <c r="Q27" s="109">
        <f t="shared" si="2"/>
        <v>0</v>
      </c>
      <c r="R27" s="109">
        <f t="shared" si="3"/>
        <v>0</v>
      </c>
    </row>
    <row r="28" spans="2:20" ht="18.5" x14ac:dyDescent="0.45">
      <c r="B28" s="16" t="s">
        <v>122</v>
      </c>
      <c r="C28" s="125">
        <v>0.75</v>
      </c>
      <c r="D28" s="125">
        <v>1.0833333333333333</v>
      </c>
      <c r="E28" s="126">
        <v>0.33333333333333326</v>
      </c>
      <c r="F28" s="216" t="str">
        <f>'Dvr '!A11</f>
        <v xml:space="preserve">Abdullah Yahya Sahari </v>
      </c>
      <c r="G28" s="217"/>
      <c r="H28" s="217"/>
      <c r="I28" s="218"/>
      <c r="J28" s="212" t="s">
        <v>157</v>
      </c>
      <c r="K28" s="212"/>
      <c r="L28" s="212"/>
      <c r="M28" s="212"/>
      <c r="O28" s="96">
        <f t="shared" si="0"/>
        <v>0.33333333333333326</v>
      </c>
      <c r="P28" s="97" t="str">
        <f t="shared" si="1"/>
        <v>SP-R</v>
      </c>
      <c r="Q28" s="109">
        <f t="shared" si="2"/>
        <v>0.75</v>
      </c>
      <c r="R28" s="109">
        <f t="shared" si="3"/>
        <v>1.0833333333333333</v>
      </c>
    </row>
    <row r="29" spans="2:20" ht="18.5" x14ac:dyDescent="0.45">
      <c r="B29" s="16"/>
      <c r="C29" s="125"/>
      <c r="D29" s="125"/>
      <c r="E29" s="126"/>
      <c r="F29" s="212"/>
      <c r="G29" s="212"/>
      <c r="H29" s="212"/>
      <c r="I29" s="212"/>
      <c r="J29" s="212"/>
      <c r="K29" s="212"/>
      <c r="L29" s="212"/>
      <c r="M29" s="212"/>
      <c r="O29" s="96">
        <f t="shared" si="0"/>
        <v>0</v>
      </c>
      <c r="P29" s="97">
        <f t="shared" si="1"/>
        <v>0</v>
      </c>
      <c r="Q29" s="109">
        <f t="shared" si="2"/>
        <v>0</v>
      </c>
      <c r="R29" s="109">
        <f t="shared" si="3"/>
        <v>0</v>
      </c>
    </row>
    <row r="30" spans="2:20" ht="18.5" x14ac:dyDescent="0.45">
      <c r="B30" s="124" t="s">
        <v>117</v>
      </c>
      <c r="C30" s="125">
        <v>0.75902777777777775</v>
      </c>
      <c r="D30" s="125">
        <v>0.96736111111111112</v>
      </c>
      <c r="E30" s="126">
        <v>0.20833333333333337</v>
      </c>
      <c r="F30" s="216" t="str">
        <f>'Dvr '!A26</f>
        <v xml:space="preserve">Hazem Alghamdi </v>
      </c>
      <c r="G30" s="217"/>
      <c r="H30" s="217"/>
      <c r="I30" s="218"/>
      <c r="J30" s="216" t="str">
        <f>'Dvr '!A18</f>
        <v>Vacancy 1</v>
      </c>
      <c r="K30" s="217"/>
      <c r="L30" s="217"/>
      <c r="M30" s="218"/>
      <c r="O30" s="96">
        <f t="shared" si="0"/>
        <v>0.20833333333333337</v>
      </c>
      <c r="P30" s="97" t="str">
        <f t="shared" si="1"/>
        <v>MLD16</v>
      </c>
      <c r="Q30" s="109">
        <f t="shared" si="2"/>
        <v>0.75902777777777775</v>
      </c>
      <c r="R30" s="109">
        <f t="shared" si="3"/>
        <v>0.96736111111111112</v>
      </c>
    </row>
    <row r="31" spans="2:20" ht="18.5" x14ac:dyDescent="0.45">
      <c r="B31" s="16"/>
      <c r="C31" s="125"/>
      <c r="D31" s="125"/>
      <c r="E31" s="126"/>
      <c r="F31" s="212"/>
      <c r="G31" s="212"/>
      <c r="H31" s="212"/>
      <c r="I31" s="212"/>
      <c r="J31" s="212"/>
      <c r="K31" s="212"/>
      <c r="L31" s="212"/>
      <c r="M31" s="212"/>
      <c r="O31" s="96">
        <f t="shared" si="0"/>
        <v>0</v>
      </c>
      <c r="P31" s="97">
        <f t="shared" si="1"/>
        <v>0</v>
      </c>
      <c r="Q31" s="109">
        <f t="shared" si="2"/>
        <v>0</v>
      </c>
      <c r="R31" s="109">
        <f t="shared" si="3"/>
        <v>0</v>
      </c>
    </row>
    <row r="32" spans="2:20" ht="18.5" x14ac:dyDescent="0.45">
      <c r="B32" s="124" t="s">
        <v>114</v>
      </c>
      <c r="C32" s="125">
        <v>0.79305555555555551</v>
      </c>
      <c r="D32" s="125">
        <v>1.0013888888888889</v>
      </c>
      <c r="E32" s="126">
        <v>0.20833333333333337</v>
      </c>
      <c r="F32" s="216" t="str">
        <f>'Dvr '!A12</f>
        <v>Hussam D Al-Hajji</v>
      </c>
      <c r="G32" s="217"/>
      <c r="H32" s="217"/>
      <c r="I32" s="218"/>
      <c r="J32" s="212"/>
      <c r="K32" s="212"/>
      <c r="L32" s="212"/>
      <c r="M32" s="212"/>
      <c r="O32" s="96">
        <f t="shared" si="0"/>
        <v>0.20833333333333337</v>
      </c>
      <c r="P32" s="97" t="str">
        <f t="shared" si="1"/>
        <v>MLD17</v>
      </c>
      <c r="Q32" s="109">
        <f t="shared" si="2"/>
        <v>0.79305555555555551</v>
      </c>
      <c r="R32" s="109">
        <f t="shared" si="3"/>
        <v>1.0013888888888889</v>
      </c>
    </row>
    <row r="33" spans="2:18" ht="18.5" x14ac:dyDescent="0.45">
      <c r="B33" s="124"/>
      <c r="C33" s="125"/>
      <c r="D33" s="125"/>
      <c r="E33" s="126"/>
      <c r="F33" s="212"/>
      <c r="G33" s="212"/>
      <c r="H33" s="212"/>
      <c r="I33" s="212"/>
      <c r="J33" s="212"/>
      <c r="K33" s="212"/>
      <c r="L33" s="212"/>
      <c r="M33" s="212"/>
      <c r="O33" s="96">
        <f t="shared" si="0"/>
        <v>0</v>
      </c>
      <c r="P33" s="97">
        <f t="shared" si="1"/>
        <v>0</v>
      </c>
      <c r="Q33" s="109">
        <f t="shared" si="2"/>
        <v>0</v>
      </c>
      <c r="R33" s="109">
        <f t="shared" si="3"/>
        <v>0</v>
      </c>
    </row>
    <row r="34" spans="2:18" ht="18.5" x14ac:dyDescent="0.45">
      <c r="B34" s="124" t="s">
        <v>116</v>
      </c>
      <c r="C34" s="125">
        <v>0.91666666666666663</v>
      </c>
      <c r="D34" s="125">
        <v>1.25</v>
      </c>
      <c r="E34" s="126">
        <v>0.33333333333333337</v>
      </c>
      <c r="F34" s="216" t="str">
        <f>'Dvr '!A19</f>
        <v>Ayoub Mobarak Al-Lajhar</v>
      </c>
      <c r="G34" s="217"/>
      <c r="H34" s="217"/>
      <c r="I34" s="218"/>
      <c r="J34" s="212"/>
      <c r="K34" s="212"/>
      <c r="L34" s="212"/>
      <c r="M34" s="212"/>
      <c r="O34" s="96">
        <f t="shared" si="0"/>
        <v>0.33333333333333337</v>
      </c>
      <c r="P34" s="97" t="str">
        <f t="shared" si="1"/>
        <v>RDD3</v>
      </c>
      <c r="Q34" s="109">
        <f t="shared" si="2"/>
        <v>0.91666666666666663</v>
      </c>
      <c r="R34" s="109">
        <f t="shared" si="3"/>
        <v>1.25</v>
      </c>
    </row>
    <row r="35" spans="2:18" ht="18.5" x14ac:dyDescent="0.45">
      <c r="B35" s="124"/>
      <c r="C35" s="125"/>
      <c r="D35" s="125"/>
      <c r="E35" s="126"/>
      <c r="F35" s="212"/>
      <c r="G35" s="212"/>
      <c r="H35" s="212"/>
      <c r="I35" s="212"/>
      <c r="J35" s="212"/>
      <c r="K35" s="212"/>
      <c r="L35" s="212"/>
      <c r="M35" s="212"/>
      <c r="O35" s="96">
        <f t="shared" si="0"/>
        <v>0</v>
      </c>
      <c r="P35" s="97">
        <f t="shared" si="1"/>
        <v>0</v>
      </c>
      <c r="Q35" s="109">
        <f t="shared" si="2"/>
        <v>0</v>
      </c>
      <c r="R35" s="109">
        <f t="shared" si="3"/>
        <v>0</v>
      </c>
    </row>
    <row r="36" spans="2:18" ht="18.5" x14ac:dyDescent="0.45">
      <c r="B36" s="93"/>
      <c r="C36" s="27"/>
      <c r="D36" s="27"/>
      <c r="E36" s="28"/>
      <c r="F36" s="19"/>
      <c r="G36" s="19"/>
      <c r="H36" s="19"/>
      <c r="I36" s="19"/>
      <c r="J36" s="19"/>
      <c r="K36" s="19"/>
      <c r="L36" s="19"/>
      <c r="M36" s="19"/>
    </row>
    <row r="37" spans="2:18" ht="18.5" x14ac:dyDescent="0.45">
      <c r="B37" s="21" t="s">
        <v>22</v>
      </c>
      <c r="C37" s="19"/>
      <c r="D37" s="19"/>
      <c r="E37" s="19"/>
      <c r="F37" s="19"/>
      <c r="G37" s="19"/>
      <c r="H37" s="19"/>
      <c r="I37" s="19"/>
      <c r="J37" s="19"/>
      <c r="K37" s="19"/>
      <c r="L37" s="19"/>
      <c r="M37" s="19"/>
    </row>
    <row r="38" spans="2:18" ht="18.5" x14ac:dyDescent="0.45">
      <c r="B38" s="15" t="s">
        <v>23</v>
      </c>
      <c r="C38" s="15" t="s">
        <v>18</v>
      </c>
      <c r="D38" s="15" t="s">
        <v>19</v>
      </c>
      <c r="E38" s="15" t="s">
        <v>7</v>
      </c>
      <c r="F38" s="222" t="s">
        <v>20</v>
      </c>
      <c r="G38" s="222"/>
      <c r="H38" s="222"/>
      <c r="I38" s="222"/>
      <c r="J38" s="220" t="s">
        <v>21</v>
      </c>
      <c r="K38" s="220"/>
      <c r="L38" s="220"/>
      <c r="M38" s="221"/>
    </row>
    <row r="39" spans="2:18" ht="18.5" x14ac:dyDescent="0.45">
      <c r="B39" s="124" t="s">
        <v>152</v>
      </c>
      <c r="C39" s="125">
        <v>0.375</v>
      </c>
      <c r="D39" s="125">
        <v>0.70833333333333337</v>
      </c>
      <c r="E39" s="126">
        <v>0.33333333333333331</v>
      </c>
      <c r="F39" s="216" t="str">
        <f>'Dvr '!A24</f>
        <v>Ryan Al Hijri</v>
      </c>
      <c r="G39" s="217"/>
      <c r="H39" s="217"/>
      <c r="I39" s="218"/>
      <c r="J39" s="208"/>
      <c r="K39" s="208"/>
      <c r="L39" s="208"/>
      <c r="M39" s="208"/>
    </row>
    <row r="40" spans="2:18" ht="18.5" x14ac:dyDescent="0.45">
      <c r="B40" s="124" t="s">
        <v>152</v>
      </c>
      <c r="C40" s="125">
        <v>0.375</v>
      </c>
      <c r="D40" s="125">
        <v>0.70833333333333337</v>
      </c>
      <c r="E40" s="126">
        <v>0.33333333333333331</v>
      </c>
      <c r="F40" s="216" t="str">
        <f>'Dvr '!A33</f>
        <v xml:space="preserve">Khaled Mohammed Al-Ghamdi </v>
      </c>
      <c r="G40" s="217"/>
      <c r="H40" s="217"/>
      <c r="I40" s="218"/>
      <c r="J40" s="208"/>
      <c r="K40" s="208"/>
      <c r="L40" s="208"/>
      <c r="M40" s="208"/>
    </row>
    <row r="41" spans="2:18" ht="18.5" x14ac:dyDescent="0.45">
      <c r="B41" s="124" t="s">
        <v>152</v>
      </c>
      <c r="C41" s="125">
        <v>0.375</v>
      </c>
      <c r="D41" s="125">
        <v>0.70833333333333337</v>
      </c>
      <c r="E41" s="126">
        <v>0.33333333333333331</v>
      </c>
      <c r="F41" s="216" t="str">
        <f>'Dvr '!A23</f>
        <v>Ziad Marawan Seif</v>
      </c>
      <c r="G41" s="217"/>
      <c r="H41" s="217"/>
      <c r="I41" s="218"/>
      <c r="J41" s="208"/>
      <c r="K41" s="208"/>
      <c r="L41" s="208"/>
      <c r="M41" s="208"/>
    </row>
    <row r="42" spans="2:18" ht="18.5" x14ac:dyDescent="0.45">
      <c r="B42" s="124"/>
      <c r="C42" s="125"/>
      <c r="D42" s="125"/>
      <c r="E42" s="126"/>
      <c r="F42" s="208"/>
      <c r="G42" s="208"/>
      <c r="H42" s="208"/>
      <c r="I42" s="208"/>
      <c r="J42" s="208"/>
      <c r="K42" s="208"/>
      <c r="L42" s="208"/>
      <c r="M42" s="208"/>
    </row>
    <row r="43" spans="2:18" ht="18.5" x14ac:dyDescent="0.45">
      <c r="B43" s="124"/>
      <c r="C43" s="125"/>
      <c r="D43" s="125"/>
      <c r="E43" s="126"/>
      <c r="F43" s="208"/>
      <c r="G43" s="208"/>
      <c r="H43" s="208"/>
      <c r="I43" s="208"/>
      <c r="J43" s="208"/>
      <c r="K43" s="208"/>
      <c r="L43" s="208"/>
      <c r="M43" s="208"/>
    </row>
    <row r="44" spans="2:18" ht="18.5" x14ac:dyDescent="0.45">
      <c r="B44" s="19"/>
      <c r="C44" s="19"/>
      <c r="D44" s="19"/>
      <c r="E44" s="19"/>
      <c r="F44" s="19"/>
      <c r="G44" s="19"/>
      <c r="H44" s="19"/>
      <c r="I44" s="19"/>
      <c r="J44" s="19"/>
      <c r="K44" s="19"/>
      <c r="L44" s="19"/>
      <c r="M44" s="19"/>
      <c r="O44" s="196"/>
    </row>
    <row r="45" spans="2:18" ht="18.5" x14ac:dyDescent="0.45">
      <c r="B45" s="22" t="s">
        <v>29</v>
      </c>
      <c r="C45" s="19"/>
      <c r="D45" s="19"/>
      <c r="E45" s="19"/>
      <c r="F45" s="19"/>
      <c r="G45" s="19"/>
      <c r="H45" s="19"/>
      <c r="I45" s="22" t="s">
        <v>24</v>
      </c>
      <c r="J45" s="19"/>
      <c r="K45" s="19"/>
      <c r="L45" s="19"/>
      <c r="M45" s="19"/>
    </row>
    <row r="46" spans="2:18" ht="18.5" x14ac:dyDescent="0.45">
      <c r="B46" s="15" t="s">
        <v>25</v>
      </c>
      <c r="C46" s="222" t="s">
        <v>20</v>
      </c>
      <c r="D46" s="222"/>
      <c r="E46" s="222"/>
      <c r="F46" s="222"/>
      <c r="G46" s="19"/>
      <c r="H46" s="19"/>
      <c r="I46" s="222" t="s">
        <v>20</v>
      </c>
      <c r="J46" s="222"/>
      <c r="K46" s="222"/>
      <c r="L46" s="222"/>
      <c r="M46" s="19"/>
    </row>
    <row r="47" spans="2:18" ht="18.5" x14ac:dyDescent="0.45">
      <c r="B47" s="16" t="s">
        <v>147</v>
      </c>
      <c r="C47" s="216" t="str">
        <f>'Dvr '!A34</f>
        <v xml:space="preserve">Faisal Saleh Saad Al-Mutairi </v>
      </c>
      <c r="D47" s="217"/>
      <c r="E47" s="217"/>
      <c r="F47" s="218"/>
      <c r="G47" s="19"/>
      <c r="H47" s="19"/>
      <c r="I47" s="209" t="str">
        <f>'Dvr '!A22</f>
        <v>Vacancy 2</v>
      </c>
      <c r="J47" s="210"/>
      <c r="K47" s="210"/>
      <c r="L47" s="211"/>
      <c r="M47" s="19"/>
    </row>
    <row r="48" spans="2:18" ht="18.5" x14ac:dyDescent="0.45">
      <c r="B48" s="16" t="s">
        <v>147</v>
      </c>
      <c r="C48" s="216" t="str">
        <f>'Dvr '!A29</f>
        <v>Turki M Al Qabli</v>
      </c>
      <c r="D48" s="217"/>
      <c r="E48" s="217"/>
      <c r="F48" s="218"/>
      <c r="G48" s="19"/>
      <c r="H48" s="19"/>
      <c r="I48" s="219" t="str">
        <f>'Dvr '!A7</f>
        <v xml:space="preserve">Aqeel bin Khalid Al-Melifi </v>
      </c>
      <c r="J48" s="219"/>
      <c r="K48" s="219"/>
      <c r="L48" s="219"/>
      <c r="M48" s="19"/>
    </row>
    <row r="49" spans="2:13" ht="18.5" x14ac:dyDescent="0.45">
      <c r="B49" s="16" t="s">
        <v>150</v>
      </c>
      <c r="C49" s="216" t="str">
        <f>'Dvr '!A17</f>
        <v>Rakan Asiri</v>
      </c>
      <c r="D49" s="217"/>
      <c r="E49" s="217"/>
      <c r="F49" s="218"/>
      <c r="G49" s="19"/>
      <c r="H49" s="19"/>
      <c r="I49" s="209" t="str">
        <f>'Dvr '!A13</f>
        <v xml:space="preserve">Abdulaziz bin Nasser Marghalani </v>
      </c>
      <c r="J49" s="210"/>
      <c r="K49" s="210"/>
      <c r="L49" s="211"/>
      <c r="M49" s="19"/>
    </row>
    <row r="50" spans="2:13" ht="18.5" x14ac:dyDescent="0.45">
      <c r="B50" s="23"/>
      <c r="C50" s="223"/>
      <c r="D50" s="223"/>
      <c r="E50" s="223"/>
      <c r="F50" s="223"/>
      <c r="G50" s="19"/>
      <c r="H50" s="19"/>
      <c r="I50" s="209" t="str">
        <f>'Dvr '!A14</f>
        <v xml:space="preserve">Abdulah M. Yahya </v>
      </c>
      <c r="J50" s="210"/>
      <c r="K50" s="210"/>
      <c r="L50" s="211"/>
      <c r="M50" s="19"/>
    </row>
    <row r="51" spans="2:13" ht="18.5" x14ac:dyDescent="0.45">
      <c r="B51" s="16"/>
      <c r="C51" s="224"/>
      <c r="D51" s="225"/>
      <c r="E51" s="225"/>
      <c r="F51" s="226"/>
      <c r="G51" s="19"/>
      <c r="H51" s="19"/>
      <c r="I51" s="213" t="str">
        <f>'Dvr '!A15</f>
        <v xml:space="preserve">Shalan Al Qarni </v>
      </c>
      <c r="J51" s="214"/>
      <c r="K51" s="214"/>
      <c r="L51" s="215"/>
      <c r="M51" s="19"/>
    </row>
    <row r="52" spans="2:13" ht="18.5" x14ac:dyDescent="0.45">
      <c r="I52" s="213" t="str">
        <f>'Dvr '!A31</f>
        <v xml:space="preserve">Faisal Muhammad Al-Saad </v>
      </c>
      <c r="J52" s="214"/>
      <c r="K52" s="214"/>
      <c r="L52" s="215"/>
    </row>
    <row r="53" spans="2:13" ht="18.5" x14ac:dyDescent="0.45">
      <c r="I53" s="219" t="str">
        <f>'Dvr '!A21</f>
        <v>Abdullah M  Al Harbi</v>
      </c>
      <c r="J53" s="219"/>
      <c r="K53" s="219"/>
      <c r="L53" s="219"/>
    </row>
    <row r="54" spans="2:13" ht="18.5" x14ac:dyDescent="0.45">
      <c r="I54" s="209" t="str">
        <f>'Dvr '!A28</f>
        <v xml:space="preserve">Mubarak Abdul Latif Al-Ghamdi  </v>
      </c>
      <c r="J54" s="210"/>
      <c r="K54" s="210"/>
      <c r="L54" s="211"/>
    </row>
    <row r="55" spans="2:13" ht="18.5" x14ac:dyDescent="0.45">
      <c r="I55" s="216" t="str">
        <f>'Dvr '!A9</f>
        <v>Abdulrahman Mohammed Al-Juhani</v>
      </c>
      <c r="J55" s="217"/>
      <c r="K55" s="217"/>
      <c r="L55" s="218"/>
    </row>
  </sheetData>
  <mergeCells count="86">
    <mergeCell ref="B4:C4"/>
    <mergeCell ref="D4:E4"/>
    <mergeCell ref="F8:I8"/>
    <mergeCell ref="F22:I22"/>
    <mergeCell ref="J17:M17"/>
    <mergeCell ref="J14:M14"/>
    <mergeCell ref="J16:M16"/>
    <mergeCell ref="J10:M10"/>
    <mergeCell ref="F10:I10"/>
    <mergeCell ref="J13:M13"/>
    <mergeCell ref="F12:I12"/>
    <mergeCell ref="I55:L55"/>
    <mergeCell ref="J15:M15"/>
    <mergeCell ref="J12:M12"/>
    <mergeCell ref="J27:M27"/>
    <mergeCell ref="F29:I29"/>
    <mergeCell ref="J29:M29"/>
    <mergeCell ref="F14:I14"/>
    <mergeCell ref="J25:M25"/>
    <mergeCell ref="J19:M19"/>
    <mergeCell ref="F11:I11"/>
    <mergeCell ref="F15:I15"/>
    <mergeCell ref="F17:I17"/>
    <mergeCell ref="F19:I19"/>
    <mergeCell ref="J11:M11"/>
    <mergeCell ref="I54:L54"/>
    <mergeCell ref="J8:M8"/>
    <mergeCell ref="F21:I21"/>
    <mergeCell ref="J21:M21"/>
    <mergeCell ref="F9:I9"/>
    <mergeCell ref="J9:M9"/>
    <mergeCell ref="F18:I18"/>
    <mergeCell ref="F20:I20"/>
    <mergeCell ref="J20:M20"/>
    <mergeCell ref="J18:M18"/>
    <mergeCell ref="J34:M34"/>
    <mergeCell ref="J33:M33"/>
    <mergeCell ref="F27:I27"/>
    <mergeCell ref="F34:I34"/>
    <mergeCell ref="F30:I30"/>
    <mergeCell ref="C48:F48"/>
    <mergeCell ref="I53:L53"/>
    <mergeCell ref="F41:I41"/>
    <mergeCell ref="F39:I39"/>
    <mergeCell ref="I50:L50"/>
    <mergeCell ref="I49:L49"/>
    <mergeCell ref="C50:F50"/>
    <mergeCell ref="I51:L51"/>
    <mergeCell ref="C46:F46"/>
    <mergeCell ref="I46:L46"/>
    <mergeCell ref="J40:M40"/>
    <mergeCell ref="J42:M42"/>
    <mergeCell ref="J43:M43"/>
    <mergeCell ref="C51:F51"/>
    <mergeCell ref="J41:M41"/>
    <mergeCell ref="J39:M39"/>
    <mergeCell ref="F23:I23"/>
    <mergeCell ref="I48:L48"/>
    <mergeCell ref="J38:M38"/>
    <mergeCell ref="F42:I42"/>
    <mergeCell ref="F38:I38"/>
    <mergeCell ref="J31:M31"/>
    <mergeCell ref="F31:I31"/>
    <mergeCell ref="F33:I33"/>
    <mergeCell ref="J30:M30"/>
    <mergeCell ref="J32:M32"/>
    <mergeCell ref="F32:I32"/>
    <mergeCell ref="F25:I25"/>
    <mergeCell ref="F28:I28"/>
    <mergeCell ref="F26:I26"/>
    <mergeCell ref="F43:I43"/>
    <mergeCell ref="I47:L47"/>
    <mergeCell ref="F13:I13"/>
    <mergeCell ref="I52:L52"/>
    <mergeCell ref="F40:I40"/>
    <mergeCell ref="C47:F47"/>
    <mergeCell ref="J26:M26"/>
    <mergeCell ref="F24:I24"/>
    <mergeCell ref="J24:M24"/>
    <mergeCell ref="F16:I16"/>
    <mergeCell ref="J28:M28"/>
    <mergeCell ref="J22:M22"/>
    <mergeCell ref="C49:F49"/>
    <mergeCell ref="F35:I35"/>
    <mergeCell ref="J35:M35"/>
    <mergeCell ref="J23:M23"/>
  </mergeCells>
  <conditionalFormatting sqref="C9:D10">
    <cfRule type="containsText" dxfId="290" priority="75" operator="containsText" text="TC">
      <formula>NOT(ISERROR(SEARCH("TC",C9)))</formula>
    </cfRule>
  </conditionalFormatting>
  <conditionalFormatting sqref="C9:E11 C21:E36">
    <cfRule type="containsText" dxfId="289" priority="7" operator="containsText" text="N">
      <formula>NOT(ISERROR(SEARCH("N",C9)))</formula>
    </cfRule>
  </conditionalFormatting>
  <conditionalFormatting sqref="C11:E11">
    <cfRule type="containsText" dxfId="288" priority="8" operator="containsText" text="TC">
      <formula>NOT(ISERROR(SEARCH("TC",C11)))</formula>
    </cfRule>
  </conditionalFormatting>
  <conditionalFormatting sqref="C12:E20">
    <cfRule type="containsText" dxfId="287" priority="11" operator="containsText" text="N">
      <formula>NOT(ISERROR(SEARCH("N",C12)))</formula>
    </cfRule>
    <cfRule type="containsText" dxfId="286" priority="12" operator="containsText" text="TC">
      <formula>NOT(ISERROR(SEARCH("TC",C12)))</formula>
    </cfRule>
  </conditionalFormatting>
  <conditionalFormatting sqref="C21:E36 C20:D20">
    <cfRule type="containsText" dxfId="285" priority="9" operator="containsText" text="TC">
      <formula>NOT(ISERROR(SEARCH("TC",C20)))</formula>
    </cfRule>
  </conditionalFormatting>
  <conditionalFormatting sqref="E9">
    <cfRule type="containsText" dxfId="284" priority="379" operator="containsText" text="N">
      <formula>NOT(ISERROR(SEARCH("N",E9)))</formula>
    </cfRule>
    <cfRule type="containsText" dxfId="283" priority="380" operator="containsText" text="TC">
      <formula>NOT(ISERROR(SEARCH("TC",E9)))</formula>
    </cfRule>
  </conditionalFormatting>
  <conditionalFormatting sqref="E9:E10">
    <cfRule type="containsText" dxfId="282" priority="238" operator="containsText" text="TC">
      <formula>NOT(ISERROR(SEARCH("TC",E9)))</formula>
    </cfRule>
  </conditionalFormatting>
  <conditionalFormatting sqref="E10">
    <cfRule type="containsText" dxfId="281" priority="139" operator="containsText" text="N">
      <formula>NOT(ISERROR(SEARCH("N",E10)))</formula>
    </cfRule>
  </conditionalFormatting>
  <conditionalFormatting sqref="E39:E41">
    <cfRule type="containsText" dxfId="280" priority="26" operator="containsText" text="N">
      <formula>NOT(ISERROR(SEARCH("N",E39)))</formula>
    </cfRule>
    <cfRule type="containsText" dxfId="279" priority="27" operator="containsText" text="TC">
      <formula>NOT(ISERROR(SEARCH("TC",E39)))</formula>
    </cfRule>
    <cfRule type="containsText" dxfId="278" priority="28" operator="containsText" text="N">
      <formula>NOT(ISERROR(SEARCH("N",E39)))</formula>
    </cfRule>
    <cfRule type="containsText" dxfId="277" priority="29" operator="containsText" text="TC">
      <formula>NOT(ISERROR(SEARCH("TC",E39)))</formula>
    </cfRule>
  </conditionalFormatting>
  <conditionalFormatting sqref="F23:I23">
    <cfRule type="duplicateValues" dxfId="276" priority="1"/>
  </conditionalFormatting>
  <conditionalFormatting sqref="I47:L55 F39:I41 F24:I29 F9:I22 F31:I35 F30:M30 C47:F49">
    <cfRule type="duplicateValues" dxfId="275" priority="4"/>
  </conditionalFormatting>
  <pageMargins left="0.7" right="0.7" top="0.75" bottom="0.75" header="0.3" footer="0.3"/>
  <pageSetup paperSize="9" scale="60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B2:S57"/>
  <sheetViews>
    <sheetView zoomScale="64" zoomScaleNormal="55" workbookViewId="0">
      <selection activeCell="A28" sqref="A28:XFD31"/>
    </sheetView>
  </sheetViews>
  <sheetFormatPr defaultColWidth="9" defaultRowHeight="14.5" x14ac:dyDescent="0.35"/>
  <cols>
    <col min="1" max="1" width="9" style="10"/>
    <col min="2" max="2" width="15.26953125" style="10" customWidth="1"/>
    <col min="3" max="5" width="12.7265625" style="10" customWidth="1"/>
    <col min="6" max="7" width="9.1796875" style="10" customWidth="1"/>
    <col min="8" max="8" width="9" style="10"/>
    <col min="9" max="9" width="15.54296875" style="10" bestFit="1" customWidth="1"/>
    <col min="10" max="13" width="9" style="10"/>
    <col min="14" max="14" width="9" style="80"/>
    <col min="15" max="18" width="9" style="195" hidden="1" customWidth="1"/>
    <col min="19" max="19" width="9" style="80"/>
    <col min="20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1</v>
      </c>
      <c r="C4" s="228"/>
      <c r="D4" s="229">
        <f>'DAS Sun'!D4+1</f>
        <v>45922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22" t="s">
        <v>20</v>
      </c>
      <c r="G8" s="222"/>
      <c r="H8" s="222"/>
      <c r="I8" s="222"/>
      <c r="J8" s="227" t="s">
        <v>21</v>
      </c>
      <c r="K8" s="220"/>
      <c r="L8" s="220"/>
      <c r="M8" s="221"/>
    </row>
    <row r="9" spans="2:18" ht="18.5" x14ac:dyDescent="0.45">
      <c r="B9" s="15"/>
      <c r="C9" s="15"/>
      <c r="D9" s="15"/>
      <c r="E9" s="15"/>
      <c r="F9" s="212"/>
      <c r="G9" s="212"/>
      <c r="H9" s="212"/>
      <c r="I9" s="212"/>
      <c r="J9" s="212"/>
      <c r="K9" s="212"/>
      <c r="L9" s="212"/>
      <c r="M9" s="212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18" ht="18.5" x14ac:dyDescent="0.45">
      <c r="B10" s="16" t="s">
        <v>113</v>
      </c>
      <c r="C10" s="125">
        <v>0.15486111111111112</v>
      </c>
      <c r="D10" s="125">
        <v>0.36319444444444443</v>
      </c>
      <c r="E10" s="126">
        <v>0.20833333333333331</v>
      </c>
      <c r="F10" s="216" t="str">
        <f>'Dvr '!A16</f>
        <v xml:space="preserve">Tariq Ahmed Alhamrani </v>
      </c>
      <c r="G10" s="217"/>
      <c r="H10" s="217"/>
      <c r="I10" s="218"/>
      <c r="J10" s="212" t="s">
        <v>151</v>
      </c>
      <c r="K10" s="212"/>
      <c r="L10" s="212"/>
      <c r="M10" s="212"/>
      <c r="O10" s="96">
        <f t="shared" ref="O10:O37" si="0">E10</f>
        <v>0.20833333333333331</v>
      </c>
      <c r="P10" s="97" t="str">
        <f t="shared" ref="P10:P37" si="1">B10</f>
        <v>MLD1</v>
      </c>
      <c r="Q10" s="109">
        <f t="shared" ref="Q10:Q37" si="2">C10</f>
        <v>0.15486111111111112</v>
      </c>
      <c r="R10" s="109">
        <f t="shared" ref="R10:R37" si="3">D10</f>
        <v>0.36319444444444443</v>
      </c>
    </row>
    <row r="11" spans="2:18" ht="18.5" x14ac:dyDescent="0.45">
      <c r="B11" s="124"/>
      <c r="C11" s="125"/>
      <c r="D11" s="125"/>
      <c r="E11" s="126"/>
      <c r="F11" s="212"/>
      <c r="G11" s="212"/>
      <c r="H11" s="212"/>
      <c r="I11" s="212"/>
      <c r="J11" s="212"/>
      <c r="K11" s="212"/>
      <c r="L11" s="212"/>
      <c r="M11" s="212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</row>
    <row r="12" spans="2:18" ht="18.5" x14ac:dyDescent="0.45">
      <c r="B12" s="124" t="s">
        <v>122</v>
      </c>
      <c r="C12" s="125">
        <v>0.19722222222222222</v>
      </c>
      <c r="D12" s="125">
        <v>0.53055555555555556</v>
      </c>
      <c r="E12" s="126">
        <v>0.33333333333333337</v>
      </c>
      <c r="F12" s="216" t="str">
        <f>'Dvr '!A20</f>
        <v>Faisal Al Nemry</v>
      </c>
      <c r="G12" s="217"/>
      <c r="H12" s="217"/>
      <c r="I12" s="218"/>
      <c r="J12" s="212"/>
      <c r="K12" s="212"/>
      <c r="L12" s="212"/>
      <c r="M12" s="212"/>
      <c r="O12" s="96">
        <f t="shared" si="0"/>
        <v>0.33333333333333337</v>
      </c>
      <c r="P12" s="97" t="str">
        <f t="shared" si="1"/>
        <v>SP-R</v>
      </c>
      <c r="Q12" s="109">
        <f t="shared" si="2"/>
        <v>0.19722222222222222</v>
      </c>
      <c r="R12" s="109">
        <f t="shared" si="3"/>
        <v>0.53055555555555556</v>
      </c>
    </row>
    <row r="13" spans="2:18" ht="18.5" x14ac:dyDescent="0.45">
      <c r="B13" s="124"/>
      <c r="C13" s="125"/>
      <c r="D13" s="125"/>
      <c r="E13" s="126"/>
      <c r="F13" s="212"/>
      <c r="G13" s="212"/>
      <c r="H13" s="212"/>
      <c r="I13" s="212"/>
      <c r="J13" s="212"/>
      <c r="K13" s="212"/>
      <c r="L13" s="212"/>
      <c r="M13" s="212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</row>
    <row r="14" spans="2:18" ht="18.5" x14ac:dyDescent="0.45">
      <c r="B14" s="124" t="s">
        <v>122</v>
      </c>
      <c r="C14" s="125">
        <v>0.19722222222222222</v>
      </c>
      <c r="D14" s="125">
        <v>0.53055555555555556</v>
      </c>
      <c r="E14" s="126">
        <v>0.33333333333333337</v>
      </c>
      <c r="F14" s="216" t="str">
        <f>'Dvr '!A27</f>
        <v xml:space="preserve">Mohammed A Al Raddadi </v>
      </c>
      <c r="G14" s="217"/>
      <c r="H14" s="217"/>
      <c r="I14" s="218"/>
      <c r="J14" s="212"/>
      <c r="K14" s="212"/>
      <c r="L14" s="212"/>
      <c r="M14" s="212"/>
      <c r="O14" s="96">
        <f t="shared" si="0"/>
        <v>0.33333333333333337</v>
      </c>
      <c r="P14" s="97" t="str">
        <f t="shared" si="1"/>
        <v>SP-R</v>
      </c>
      <c r="Q14" s="109">
        <f t="shared" si="2"/>
        <v>0.19722222222222222</v>
      </c>
      <c r="R14" s="109">
        <f t="shared" si="3"/>
        <v>0.53055555555555556</v>
      </c>
    </row>
    <row r="15" spans="2:18" ht="18.5" x14ac:dyDescent="0.45">
      <c r="B15" s="124"/>
      <c r="C15" s="125"/>
      <c r="D15" s="125"/>
      <c r="E15" s="126"/>
      <c r="F15" s="212"/>
      <c r="G15" s="212"/>
      <c r="H15" s="212"/>
      <c r="I15" s="212"/>
      <c r="J15" s="212"/>
      <c r="K15" s="212"/>
      <c r="L15" s="212"/>
      <c r="M15" s="212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</row>
    <row r="16" spans="2:18" ht="18.5" x14ac:dyDescent="0.45">
      <c r="B16" s="124" t="s">
        <v>112</v>
      </c>
      <c r="C16" s="125">
        <v>0.19722222222222222</v>
      </c>
      <c r="D16" s="125">
        <v>0.6791666666666667</v>
      </c>
      <c r="E16" s="126">
        <v>0.48194444444444451</v>
      </c>
      <c r="F16" s="216" t="str">
        <f>'Dvr '!A9</f>
        <v>Abdulrahman Mohammed Al-Juhani</v>
      </c>
      <c r="G16" s="217"/>
      <c r="H16" s="217"/>
      <c r="I16" s="218"/>
      <c r="J16" s="212"/>
      <c r="K16" s="212"/>
      <c r="L16" s="212"/>
      <c r="M16" s="212"/>
      <c r="O16" s="96">
        <f t="shared" si="0"/>
        <v>0.48194444444444451</v>
      </c>
      <c r="P16" s="97" t="str">
        <f t="shared" si="1"/>
        <v>MLD4&amp;7</v>
      </c>
      <c r="Q16" s="109">
        <f t="shared" si="2"/>
        <v>0.19722222222222222</v>
      </c>
      <c r="R16" s="109">
        <f t="shared" si="3"/>
        <v>0.6791666666666667</v>
      </c>
    </row>
    <row r="17" spans="2:18" ht="18.5" x14ac:dyDescent="0.45">
      <c r="B17" s="124"/>
      <c r="C17" s="125"/>
      <c r="D17" s="125"/>
      <c r="E17" s="126"/>
      <c r="F17" s="212"/>
      <c r="G17" s="212"/>
      <c r="H17" s="212"/>
      <c r="I17" s="212"/>
      <c r="J17" s="212"/>
      <c r="K17" s="212"/>
      <c r="L17" s="212"/>
      <c r="M17" s="212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</row>
    <row r="18" spans="2:18" ht="18.5" x14ac:dyDescent="0.45">
      <c r="B18" s="124" t="s">
        <v>119</v>
      </c>
      <c r="C18" s="125">
        <v>0.20833333333333334</v>
      </c>
      <c r="D18" s="125">
        <v>0.60069444444444442</v>
      </c>
      <c r="E18" s="126">
        <v>0.39236111111111105</v>
      </c>
      <c r="F18" s="216" t="str">
        <f>'Dvr '!A32</f>
        <v>Mishary Abdel Qader Al-Maghoudi</v>
      </c>
      <c r="G18" s="217"/>
      <c r="H18" s="217"/>
      <c r="I18" s="218"/>
      <c r="J18" s="212" t="s">
        <v>153</v>
      </c>
      <c r="K18" s="212"/>
      <c r="L18" s="212"/>
      <c r="M18" s="212"/>
      <c r="O18" s="96">
        <f t="shared" si="0"/>
        <v>0.39236111111111105</v>
      </c>
      <c r="P18" s="97" t="str">
        <f t="shared" si="1"/>
        <v>RST1</v>
      </c>
      <c r="Q18" s="109">
        <f t="shared" si="2"/>
        <v>0.20833333333333334</v>
      </c>
      <c r="R18" s="109">
        <f t="shared" si="3"/>
        <v>0.60069444444444442</v>
      </c>
    </row>
    <row r="19" spans="2:18" ht="18.5" x14ac:dyDescent="0.45">
      <c r="B19" s="124"/>
      <c r="C19" s="125"/>
      <c r="D19" s="125"/>
      <c r="E19" s="126"/>
      <c r="F19" s="212"/>
      <c r="G19" s="212"/>
      <c r="H19" s="212"/>
      <c r="I19" s="212"/>
      <c r="J19" s="212"/>
      <c r="K19" s="212"/>
      <c r="L19" s="212"/>
      <c r="M19" s="212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</row>
    <row r="20" spans="2:18" ht="18.5" x14ac:dyDescent="0.45">
      <c r="B20" s="124" t="s">
        <v>73</v>
      </c>
      <c r="C20" s="125">
        <v>0.25</v>
      </c>
      <c r="D20" s="125">
        <v>0.58333333333333337</v>
      </c>
      <c r="E20" s="126">
        <f>D20-C20</f>
        <v>0.33333333333333337</v>
      </c>
      <c r="F20" s="216" t="str">
        <f>'Dvr '!A39</f>
        <v>Ibrahim Abdullah Al-Suhaimi</v>
      </c>
      <c r="G20" s="217"/>
      <c r="H20" s="217"/>
      <c r="I20" s="218"/>
      <c r="J20" s="212"/>
      <c r="K20" s="212"/>
      <c r="L20" s="212"/>
      <c r="M20" s="212"/>
      <c r="O20" s="96">
        <f t="shared" si="0"/>
        <v>0.33333333333333337</v>
      </c>
      <c r="P20" s="97" t="str">
        <f t="shared" si="1"/>
        <v>RDD1</v>
      </c>
      <c r="Q20" s="109">
        <f t="shared" si="2"/>
        <v>0.25</v>
      </c>
      <c r="R20" s="109">
        <f t="shared" si="3"/>
        <v>0.58333333333333337</v>
      </c>
    </row>
    <row r="21" spans="2:18" ht="18.5" x14ac:dyDescent="0.45">
      <c r="B21" s="124"/>
      <c r="C21" s="125"/>
      <c r="D21" s="125"/>
      <c r="E21" s="126"/>
      <c r="F21" s="212"/>
      <c r="G21" s="212"/>
      <c r="H21" s="212"/>
      <c r="I21" s="212"/>
      <c r="J21" s="212"/>
      <c r="K21" s="212"/>
      <c r="L21" s="212"/>
      <c r="M21" s="212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</row>
    <row r="22" spans="2:18" ht="18.5" x14ac:dyDescent="0.45">
      <c r="B22" s="124" t="s">
        <v>72</v>
      </c>
      <c r="C22" s="125">
        <v>0.27083333333333331</v>
      </c>
      <c r="D22" s="125">
        <v>0.75347222222222221</v>
      </c>
      <c r="E22" s="126">
        <v>0.4826388888888889</v>
      </c>
      <c r="F22" s="216" t="str">
        <f>'Dvr '!A13</f>
        <v xml:space="preserve">Abdulaziz bin Nasser Marghalani </v>
      </c>
      <c r="G22" s="217"/>
      <c r="H22" s="217"/>
      <c r="I22" s="218"/>
      <c r="J22" s="212" t="s">
        <v>149</v>
      </c>
      <c r="K22" s="212"/>
      <c r="L22" s="212"/>
      <c r="M22" s="212"/>
      <c r="O22" s="96">
        <f t="shared" si="0"/>
        <v>0.4826388888888889</v>
      </c>
      <c r="P22" s="97" t="str">
        <f t="shared" si="1"/>
        <v>Q Path</v>
      </c>
      <c r="Q22" s="109">
        <f t="shared" si="2"/>
        <v>0.27083333333333331</v>
      </c>
      <c r="R22" s="109">
        <f t="shared" si="3"/>
        <v>0.75347222222222221</v>
      </c>
    </row>
    <row r="23" spans="2:18" ht="18.5" x14ac:dyDescent="0.45">
      <c r="B23" s="124"/>
      <c r="C23" s="125"/>
      <c r="D23" s="125"/>
      <c r="E23" s="126"/>
      <c r="F23" s="212"/>
      <c r="G23" s="212"/>
      <c r="H23" s="212"/>
      <c r="I23" s="212"/>
      <c r="J23" s="212"/>
      <c r="K23" s="212"/>
      <c r="L23" s="212"/>
      <c r="M23" s="212"/>
      <c r="O23" s="96">
        <f t="shared" si="0"/>
        <v>0</v>
      </c>
      <c r="P23" s="97">
        <f t="shared" si="1"/>
        <v>0</v>
      </c>
      <c r="Q23" s="109">
        <f t="shared" si="2"/>
        <v>0</v>
      </c>
      <c r="R23" s="109">
        <f t="shared" si="3"/>
        <v>0</v>
      </c>
    </row>
    <row r="24" spans="2:18" ht="18.5" x14ac:dyDescent="0.45">
      <c r="B24" s="16" t="s">
        <v>118</v>
      </c>
      <c r="C24" s="125">
        <v>0.28333333333333333</v>
      </c>
      <c r="D24" s="125">
        <v>0.49166666666666664</v>
      </c>
      <c r="E24" s="126">
        <v>0.20833333333333331</v>
      </c>
      <c r="F24" s="216" t="str">
        <f>'Dvr '!A10</f>
        <v xml:space="preserve">Suhayb Al Muzaini </v>
      </c>
      <c r="G24" s="217"/>
      <c r="H24" s="217"/>
      <c r="I24" s="218"/>
      <c r="J24" s="212"/>
      <c r="K24" s="212"/>
      <c r="L24" s="212"/>
      <c r="M24" s="212"/>
      <c r="O24" s="96">
        <f t="shared" si="0"/>
        <v>0.20833333333333331</v>
      </c>
      <c r="P24" s="97" t="str">
        <f t="shared" si="1"/>
        <v>MLD6</v>
      </c>
      <c r="Q24" s="109">
        <f t="shared" si="2"/>
        <v>0.28333333333333333</v>
      </c>
      <c r="R24" s="109">
        <f t="shared" si="3"/>
        <v>0.49166666666666664</v>
      </c>
    </row>
    <row r="25" spans="2:18" ht="18.5" x14ac:dyDescent="0.45">
      <c r="B25" s="124"/>
      <c r="C25" s="125"/>
      <c r="D25" s="125"/>
      <c r="E25" s="126"/>
      <c r="F25" s="212"/>
      <c r="G25" s="212"/>
      <c r="H25" s="212"/>
      <c r="I25" s="212"/>
      <c r="J25" s="212"/>
      <c r="K25" s="212"/>
      <c r="L25" s="212"/>
      <c r="M25" s="212"/>
      <c r="O25" s="96">
        <f t="shared" si="0"/>
        <v>0</v>
      </c>
      <c r="P25" s="97">
        <f t="shared" si="1"/>
        <v>0</v>
      </c>
      <c r="Q25" s="109">
        <f t="shared" si="2"/>
        <v>0</v>
      </c>
      <c r="R25" s="109">
        <f t="shared" si="3"/>
        <v>0</v>
      </c>
    </row>
    <row r="26" spans="2:18" ht="18.5" x14ac:dyDescent="0.45">
      <c r="B26" s="124" t="s">
        <v>115</v>
      </c>
      <c r="C26" s="125">
        <v>0.58333333333333337</v>
      </c>
      <c r="D26" s="125">
        <v>0.91666666666666663</v>
      </c>
      <c r="E26" s="126">
        <f t="shared" ref="E26" si="4">D26-C26</f>
        <v>0.33333333333333326</v>
      </c>
      <c r="F26" s="216" t="str">
        <f>'Dvr '!A30</f>
        <v xml:space="preserve">Badr Saeed Al-Zahrani  </v>
      </c>
      <c r="G26" s="217"/>
      <c r="H26" s="217"/>
      <c r="I26" s="218"/>
      <c r="J26" s="212"/>
      <c r="K26" s="212"/>
      <c r="L26" s="212"/>
      <c r="M26" s="212"/>
      <c r="O26" s="96">
        <f t="shared" si="0"/>
        <v>0.33333333333333326</v>
      </c>
      <c r="P26" s="97" t="str">
        <f t="shared" si="1"/>
        <v>RDD2</v>
      </c>
      <c r="Q26" s="109">
        <f t="shared" si="2"/>
        <v>0.58333333333333337</v>
      </c>
      <c r="R26" s="109">
        <f t="shared" si="3"/>
        <v>0.91666666666666663</v>
      </c>
    </row>
    <row r="27" spans="2:18" ht="18.5" x14ac:dyDescent="0.45">
      <c r="B27" s="124"/>
      <c r="C27" s="125"/>
      <c r="D27" s="125"/>
      <c r="E27" s="126"/>
      <c r="F27" s="212"/>
      <c r="G27" s="212"/>
      <c r="H27" s="212"/>
      <c r="I27" s="212"/>
      <c r="J27" s="212"/>
      <c r="K27" s="212"/>
      <c r="L27" s="212"/>
      <c r="M27" s="212"/>
      <c r="O27" s="96">
        <f t="shared" ref="O27" si="5">E27</f>
        <v>0</v>
      </c>
      <c r="P27" s="97">
        <f t="shared" ref="P27" si="6">B27</f>
        <v>0</v>
      </c>
      <c r="Q27" s="109">
        <f t="shared" ref="Q27" si="7">C27</f>
        <v>0</v>
      </c>
      <c r="R27" s="109">
        <f t="shared" ref="R27" si="8">D27</f>
        <v>0</v>
      </c>
    </row>
    <row r="28" spans="2:18" ht="18.5" x14ac:dyDescent="0.45">
      <c r="B28" s="124" t="s">
        <v>120</v>
      </c>
      <c r="C28" s="125">
        <v>0.60069444444444442</v>
      </c>
      <c r="D28" s="125">
        <v>0.99305555555555558</v>
      </c>
      <c r="E28" s="126">
        <f>D28-C28</f>
        <v>0.39236111111111116</v>
      </c>
      <c r="F28" s="216" t="str">
        <f>'Dvr '!A25</f>
        <v xml:space="preserve">Nouh T Al Sharif </v>
      </c>
      <c r="G28" s="217"/>
      <c r="H28" s="217"/>
      <c r="I28" s="218"/>
      <c r="J28" s="212" t="s">
        <v>148</v>
      </c>
      <c r="K28" s="212"/>
      <c r="L28" s="212"/>
      <c r="M28" s="212"/>
      <c r="O28" s="96">
        <f t="shared" si="0"/>
        <v>0.39236111111111116</v>
      </c>
      <c r="P28" s="97" t="str">
        <f t="shared" si="1"/>
        <v>RST2</v>
      </c>
      <c r="Q28" s="109">
        <f t="shared" si="2"/>
        <v>0.60069444444444442</v>
      </c>
      <c r="R28" s="109">
        <f t="shared" si="3"/>
        <v>0.99305555555555558</v>
      </c>
    </row>
    <row r="29" spans="2:18" ht="18.5" x14ac:dyDescent="0.45">
      <c r="B29" s="124"/>
      <c r="C29" s="125"/>
      <c r="D29" s="125"/>
      <c r="E29" s="126"/>
      <c r="F29" s="212"/>
      <c r="G29" s="212"/>
      <c r="H29" s="212"/>
      <c r="I29" s="212"/>
      <c r="J29" s="212"/>
      <c r="K29" s="212"/>
      <c r="L29" s="212"/>
      <c r="M29" s="212"/>
      <c r="O29" s="96">
        <f t="shared" si="0"/>
        <v>0</v>
      </c>
      <c r="P29" s="97">
        <f t="shared" si="1"/>
        <v>0</v>
      </c>
      <c r="Q29" s="109">
        <f t="shared" si="2"/>
        <v>0</v>
      </c>
      <c r="R29" s="109">
        <f t="shared" si="3"/>
        <v>0</v>
      </c>
    </row>
    <row r="30" spans="2:18" ht="18.5" x14ac:dyDescent="0.45">
      <c r="B30" s="124" t="s">
        <v>122</v>
      </c>
      <c r="C30" s="125">
        <v>0.75</v>
      </c>
      <c r="D30" s="17">
        <v>1.0833333333333333</v>
      </c>
      <c r="E30" s="126">
        <v>0.33333333333333326</v>
      </c>
      <c r="F30" s="216" t="str">
        <f>'Dvr '!A12</f>
        <v>Hussam D Al-Hajji</v>
      </c>
      <c r="G30" s="217"/>
      <c r="H30" s="217"/>
      <c r="I30" s="218"/>
      <c r="J30" s="212"/>
      <c r="K30" s="212"/>
      <c r="L30" s="212"/>
      <c r="M30" s="212"/>
      <c r="O30" s="96">
        <f t="shared" si="0"/>
        <v>0.33333333333333326</v>
      </c>
      <c r="P30" s="97" t="str">
        <f t="shared" si="1"/>
        <v>SP-R</v>
      </c>
      <c r="Q30" s="109">
        <f t="shared" si="2"/>
        <v>0.75</v>
      </c>
      <c r="R30" s="109">
        <f t="shared" si="3"/>
        <v>1.0833333333333333</v>
      </c>
    </row>
    <row r="31" spans="2:18" ht="18.5" x14ac:dyDescent="0.45">
      <c r="B31" s="124"/>
      <c r="C31" s="125"/>
      <c r="D31" s="125"/>
      <c r="E31" s="126"/>
      <c r="J31" s="212"/>
      <c r="K31" s="212"/>
      <c r="L31" s="212"/>
      <c r="M31" s="212"/>
      <c r="O31" s="96">
        <f t="shared" si="0"/>
        <v>0</v>
      </c>
      <c r="P31" s="97">
        <f t="shared" si="1"/>
        <v>0</v>
      </c>
      <c r="Q31" s="109">
        <f t="shared" si="2"/>
        <v>0</v>
      </c>
      <c r="R31" s="109">
        <f t="shared" si="3"/>
        <v>0</v>
      </c>
    </row>
    <row r="32" spans="2:18" ht="18.5" x14ac:dyDescent="0.45">
      <c r="B32" s="124" t="s">
        <v>117</v>
      </c>
      <c r="C32" s="125">
        <v>0.75902777777777775</v>
      </c>
      <c r="D32" s="125">
        <v>0.96736111111111112</v>
      </c>
      <c r="E32" s="126">
        <v>0.20833333333333337</v>
      </c>
      <c r="F32" s="216" t="str">
        <f>'Dvr '!A11</f>
        <v xml:space="preserve">Abdullah Yahya Sahari </v>
      </c>
      <c r="G32" s="217"/>
      <c r="H32" s="217"/>
      <c r="I32" s="218"/>
      <c r="J32" s="212" t="s">
        <v>158</v>
      </c>
      <c r="K32" s="212"/>
      <c r="L32" s="212"/>
      <c r="M32" s="212"/>
      <c r="O32" s="96">
        <f t="shared" si="0"/>
        <v>0.20833333333333337</v>
      </c>
      <c r="P32" s="97" t="str">
        <f t="shared" si="1"/>
        <v>MLD16</v>
      </c>
      <c r="Q32" s="109">
        <f t="shared" si="2"/>
        <v>0.75902777777777775</v>
      </c>
      <c r="R32" s="109">
        <f t="shared" si="3"/>
        <v>0.96736111111111112</v>
      </c>
    </row>
    <row r="33" spans="2:18" ht="18.5" x14ac:dyDescent="0.45">
      <c r="B33" s="124"/>
      <c r="C33" s="125"/>
      <c r="D33" s="125"/>
      <c r="E33" s="126"/>
      <c r="F33" s="212"/>
      <c r="G33" s="212"/>
      <c r="H33" s="212"/>
      <c r="I33" s="212"/>
      <c r="J33" s="212"/>
      <c r="K33" s="212"/>
      <c r="L33" s="212"/>
      <c r="M33" s="212"/>
      <c r="O33" s="96">
        <f t="shared" si="0"/>
        <v>0</v>
      </c>
      <c r="P33" s="97">
        <f t="shared" si="1"/>
        <v>0</v>
      </c>
      <c r="Q33" s="109">
        <f t="shared" si="2"/>
        <v>0</v>
      </c>
      <c r="R33" s="109">
        <f t="shared" si="3"/>
        <v>0</v>
      </c>
    </row>
    <row r="34" spans="2:18" ht="18.5" x14ac:dyDescent="0.45">
      <c r="B34" s="124" t="s">
        <v>114</v>
      </c>
      <c r="C34" s="125">
        <v>0.79305555555555551</v>
      </c>
      <c r="D34" s="125">
        <v>1.0013888888888889</v>
      </c>
      <c r="E34" s="126">
        <v>0.20833333333333337</v>
      </c>
      <c r="F34" s="216" t="str">
        <f>'Dvr '!A26</f>
        <v xml:space="preserve">Hazem Alghamdi </v>
      </c>
      <c r="G34" s="217"/>
      <c r="H34" s="217"/>
      <c r="I34" s="218"/>
      <c r="J34" s="216" t="str">
        <f>'Dvr '!A18</f>
        <v>Vacancy 1</v>
      </c>
      <c r="K34" s="217"/>
      <c r="L34" s="217"/>
      <c r="M34" s="218"/>
      <c r="O34" s="96">
        <f t="shared" si="0"/>
        <v>0.20833333333333337</v>
      </c>
      <c r="P34" s="97" t="str">
        <f t="shared" si="1"/>
        <v>MLD17</v>
      </c>
      <c r="Q34" s="109">
        <f t="shared" si="2"/>
        <v>0.79305555555555551</v>
      </c>
      <c r="R34" s="109">
        <f t="shared" si="3"/>
        <v>1.0013888888888889</v>
      </c>
    </row>
    <row r="35" spans="2:18" ht="18.5" x14ac:dyDescent="0.45">
      <c r="B35" s="124"/>
      <c r="C35" s="125"/>
      <c r="D35" s="125"/>
      <c r="E35" s="126"/>
      <c r="F35" s="212"/>
      <c r="G35" s="212"/>
      <c r="H35" s="212"/>
      <c r="I35" s="212"/>
      <c r="J35" s="212"/>
      <c r="K35" s="212"/>
      <c r="L35" s="212"/>
      <c r="M35" s="212"/>
      <c r="O35" s="96">
        <f t="shared" si="0"/>
        <v>0</v>
      </c>
      <c r="P35" s="97">
        <f t="shared" si="1"/>
        <v>0</v>
      </c>
      <c r="Q35" s="109">
        <f t="shared" si="2"/>
        <v>0</v>
      </c>
      <c r="R35" s="109">
        <f t="shared" si="3"/>
        <v>0</v>
      </c>
    </row>
    <row r="36" spans="2:18" ht="18.5" x14ac:dyDescent="0.45">
      <c r="B36" s="124" t="s">
        <v>116</v>
      </c>
      <c r="C36" s="125">
        <v>0.91666666666666663</v>
      </c>
      <c r="D36" s="125">
        <v>1.25</v>
      </c>
      <c r="E36" s="126">
        <v>0.33333333333333337</v>
      </c>
      <c r="F36" s="216" t="str">
        <f>'Dvr '!A19</f>
        <v>Ayoub Mobarak Al-Lajhar</v>
      </c>
      <c r="G36" s="217"/>
      <c r="H36" s="217"/>
      <c r="I36" s="218"/>
      <c r="J36" s="212"/>
      <c r="K36" s="212"/>
      <c r="L36" s="212"/>
      <c r="M36" s="212"/>
      <c r="O36" s="96">
        <f t="shared" si="0"/>
        <v>0.33333333333333337</v>
      </c>
      <c r="P36" s="97" t="str">
        <f t="shared" si="1"/>
        <v>RDD3</v>
      </c>
      <c r="Q36" s="109">
        <f t="shared" si="2"/>
        <v>0.91666666666666663</v>
      </c>
      <c r="R36" s="109">
        <f t="shared" si="3"/>
        <v>1.25</v>
      </c>
    </row>
    <row r="37" spans="2:18" ht="18.5" x14ac:dyDescent="0.45">
      <c r="B37" s="124"/>
      <c r="C37" s="125"/>
      <c r="D37" s="125"/>
      <c r="E37" s="126"/>
      <c r="F37" s="212"/>
      <c r="G37" s="212"/>
      <c r="H37" s="212"/>
      <c r="I37" s="212"/>
      <c r="J37" s="212"/>
      <c r="K37" s="212"/>
      <c r="L37" s="212"/>
      <c r="M37" s="212"/>
      <c r="O37" s="96">
        <f t="shared" si="0"/>
        <v>0</v>
      </c>
      <c r="P37" s="97">
        <f t="shared" si="1"/>
        <v>0</v>
      </c>
      <c r="Q37" s="109">
        <f t="shared" si="2"/>
        <v>0</v>
      </c>
      <c r="R37" s="109">
        <f t="shared" si="3"/>
        <v>0</v>
      </c>
    </row>
    <row r="38" spans="2:18" x14ac:dyDescent="0.35">
      <c r="B38" s="80"/>
      <c r="C38" s="96">
        <f>E14</f>
        <v>0.33333333333333337</v>
      </c>
      <c r="D38" s="97" t="str">
        <f>B14</f>
        <v>SP-R</v>
      </c>
      <c r="E38" s="109">
        <f>C14</f>
        <v>0.19722222222222222</v>
      </c>
      <c r="F38" s="109">
        <f>D14</f>
        <v>0.53055555555555556</v>
      </c>
      <c r="G38" s="80"/>
    </row>
    <row r="39" spans="2:18" ht="18.5" x14ac:dyDescent="0.45">
      <c r="B39" s="93"/>
      <c r="C39" s="27"/>
      <c r="D39" s="27"/>
      <c r="E39" s="28"/>
      <c r="F39" s="93"/>
      <c r="G39" s="93"/>
      <c r="H39" s="93"/>
      <c r="I39" s="93"/>
      <c r="J39" s="93"/>
      <c r="K39" s="93"/>
      <c r="L39" s="93"/>
      <c r="M39" s="93"/>
      <c r="O39" s="96"/>
      <c r="P39" s="97"/>
    </row>
    <row r="40" spans="2:18" ht="18.5" x14ac:dyDescent="0.45">
      <c r="B40" s="21" t="s">
        <v>22</v>
      </c>
      <c r="C40" s="19"/>
      <c r="D40" s="19"/>
      <c r="E40" s="19"/>
      <c r="F40" s="24"/>
      <c r="G40" s="24"/>
      <c r="H40" s="24"/>
      <c r="I40" s="24"/>
      <c r="J40" s="19"/>
      <c r="K40" s="19"/>
      <c r="L40" s="19"/>
      <c r="M40" s="19"/>
    </row>
    <row r="41" spans="2:18" ht="18.5" x14ac:dyDescent="0.45">
      <c r="B41" s="15" t="s">
        <v>23</v>
      </c>
      <c r="C41" s="15" t="s">
        <v>18</v>
      </c>
      <c r="D41" s="15" t="s">
        <v>19</v>
      </c>
      <c r="E41" s="15" t="s">
        <v>7</v>
      </c>
      <c r="F41" s="222" t="s">
        <v>20</v>
      </c>
      <c r="G41" s="222"/>
      <c r="H41" s="222"/>
      <c r="I41" s="222"/>
      <c r="J41" s="227" t="s">
        <v>21</v>
      </c>
      <c r="K41" s="220"/>
      <c r="L41" s="220"/>
      <c r="M41" s="221"/>
    </row>
    <row r="42" spans="2:18" ht="18.5" x14ac:dyDescent="0.45">
      <c r="B42" s="124" t="s">
        <v>152</v>
      </c>
      <c r="C42" s="125">
        <v>0.375</v>
      </c>
      <c r="D42" s="125">
        <v>0.70833333333333337</v>
      </c>
      <c r="E42" s="126">
        <v>0.33333333333333331</v>
      </c>
      <c r="F42" s="216" t="str">
        <f>'Dvr '!A24</f>
        <v>Ryan Al Hijri</v>
      </c>
      <c r="G42" s="217"/>
      <c r="H42" s="217"/>
      <c r="I42" s="218"/>
      <c r="J42" s="208"/>
      <c r="K42" s="208"/>
      <c r="L42" s="208"/>
      <c r="M42" s="208"/>
    </row>
    <row r="43" spans="2:18" ht="18.5" x14ac:dyDescent="0.45">
      <c r="B43" s="124" t="s">
        <v>152</v>
      </c>
      <c r="C43" s="125">
        <v>0.375</v>
      </c>
      <c r="D43" s="125">
        <v>0.70833333333333337</v>
      </c>
      <c r="E43" s="126">
        <v>0.33333333333333331</v>
      </c>
      <c r="F43" s="216" t="str">
        <f>'Dvr '!A33</f>
        <v xml:space="preserve">Khaled Mohammed Al-Ghamdi </v>
      </c>
      <c r="G43" s="217"/>
      <c r="H43" s="217"/>
      <c r="I43" s="218"/>
      <c r="J43" s="208"/>
      <c r="K43" s="208"/>
      <c r="L43" s="208"/>
      <c r="M43" s="208"/>
    </row>
    <row r="44" spans="2:18" ht="18.5" x14ac:dyDescent="0.45">
      <c r="B44" s="124" t="s">
        <v>152</v>
      </c>
      <c r="C44" s="125">
        <v>0.375</v>
      </c>
      <c r="D44" s="125">
        <v>0.70833333333333337</v>
      </c>
      <c r="E44" s="126">
        <v>0.33333333333333331</v>
      </c>
      <c r="F44" s="216" t="str">
        <f>'Dvr '!A23</f>
        <v>Ziad Marawan Seif</v>
      </c>
      <c r="G44" s="217"/>
      <c r="H44" s="217"/>
      <c r="I44" s="218"/>
      <c r="J44" s="226"/>
      <c r="K44" s="223"/>
      <c r="L44" s="223"/>
      <c r="M44" s="223"/>
    </row>
    <row r="45" spans="2:18" ht="18.5" x14ac:dyDescent="0.45">
      <c r="B45" s="16"/>
      <c r="C45" s="17"/>
      <c r="D45" s="17"/>
      <c r="E45" s="18"/>
      <c r="F45" s="223"/>
      <c r="G45" s="223"/>
      <c r="H45" s="223"/>
      <c r="I45" s="223"/>
      <c r="J45" s="226"/>
      <c r="K45" s="223"/>
      <c r="L45" s="223"/>
      <c r="M45" s="223"/>
    </row>
    <row r="46" spans="2:18" ht="18.5" x14ac:dyDescent="0.45">
      <c r="B46" s="16"/>
      <c r="C46" s="17"/>
      <c r="D46" s="17"/>
      <c r="E46" s="18"/>
      <c r="F46" s="223"/>
      <c r="G46" s="223"/>
      <c r="H46" s="223"/>
      <c r="I46" s="223"/>
      <c r="J46" s="226"/>
      <c r="K46" s="223"/>
      <c r="L46" s="223"/>
      <c r="M46" s="223"/>
    </row>
    <row r="47" spans="2:18" ht="18.5" x14ac:dyDescent="0.45">
      <c r="B47" s="19"/>
      <c r="C47" s="19"/>
      <c r="D47" s="19"/>
      <c r="E47" s="19"/>
      <c r="F47" s="24"/>
      <c r="G47" s="24"/>
      <c r="H47" s="24"/>
      <c r="I47" s="24"/>
      <c r="J47" s="19"/>
      <c r="K47" s="19"/>
      <c r="L47" s="19"/>
      <c r="M47" s="19"/>
    </row>
    <row r="48" spans="2:18" ht="18.5" x14ac:dyDescent="0.45">
      <c r="B48" s="22" t="s">
        <v>29</v>
      </c>
      <c r="C48" s="19"/>
      <c r="D48" s="19"/>
      <c r="E48" s="19"/>
      <c r="F48" s="24"/>
      <c r="G48" s="24"/>
      <c r="H48" s="24"/>
      <c r="I48" s="25" t="s">
        <v>24</v>
      </c>
      <c r="J48" s="19"/>
      <c r="K48" s="19"/>
      <c r="L48" s="19"/>
      <c r="M48" s="19"/>
    </row>
    <row r="49" spans="2:13" ht="18.5" x14ac:dyDescent="0.45">
      <c r="B49" s="15" t="s">
        <v>25</v>
      </c>
      <c r="C49" s="222" t="s">
        <v>20</v>
      </c>
      <c r="D49" s="222"/>
      <c r="E49" s="222"/>
      <c r="F49" s="222"/>
      <c r="G49" s="19"/>
      <c r="H49" s="19"/>
      <c r="I49" s="222" t="s">
        <v>20</v>
      </c>
      <c r="J49" s="222"/>
      <c r="K49" s="222"/>
      <c r="L49" s="222"/>
      <c r="M49" s="19"/>
    </row>
    <row r="50" spans="2:13" ht="18.5" x14ac:dyDescent="0.45">
      <c r="B50" s="16" t="s">
        <v>147</v>
      </c>
      <c r="C50" s="216" t="str">
        <f>'Dvr '!A34</f>
        <v xml:space="preserve">Faisal Saleh Saad Al-Mutairi </v>
      </c>
      <c r="D50" s="217"/>
      <c r="E50" s="217"/>
      <c r="F50" s="218"/>
      <c r="G50" s="19"/>
      <c r="H50" s="19"/>
      <c r="I50" s="219" t="str">
        <f>'Dvr '!A7</f>
        <v xml:space="preserve">Aqeel bin Khalid Al-Melifi </v>
      </c>
      <c r="J50" s="219"/>
      <c r="K50" s="219"/>
      <c r="L50" s="219"/>
      <c r="M50" s="19"/>
    </row>
    <row r="51" spans="2:13" ht="18.5" x14ac:dyDescent="0.45">
      <c r="B51" s="16" t="s">
        <v>147</v>
      </c>
      <c r="C51" s="216" t="str">
        <f>'Dvr '!A29</f>
        <v>Turki M Al Qabli</v>
      </c>
      <c r="D51" s="217"/>
      <c r="E51" s="217"/>
      <c r="F51" s="218"/>
      <c r="G51" s="19"/>
      <c r="H51" s="19"/>
      <c r="I51" s="209" t="str">
        <f>'Dvr '!A8</f>
        <v xml:space="preserve">Saad K Al O taibi </v>
      </c>
      <c r="J51" s="210"/>
      <c r="K51" s="210"/>
      <c r="L51" s="211"/>
      <c r="M51" s="19"/>
    </row>
    <row r="52" spans="2:13" ht="18.5" x14ac:dyDescent="0.45">
      <c r="B52" s="16" t="s">
        <v>150</v>
      </c>
      <c r="C52" s="216" t="str">
        <f>'Dvr '!A17</f>
        <v>Rakan Asiri</v>
      </c>
      <c r="D52" s="217"/>
      <c r="E52" s="217"/>
      <c r="F52" s="218"/>
      <c r="G52" s="19"/>
      <c r="H52" s="19"/>
      <c r="I52" s="209" t="str">
        <f>'Dvr '!A14</f>
        <v xml:space="preserve">Abdulah M. Yahya </v>
      </c>
      <c r="J52" s="210"/>
      <c r="K52" s="210"/>
      <c r="L52" s="211"/>
      <c r="M52" s="19"/>
    </row>
    <row r="53" spans="2:13" ht="18.5" x14ac:dyDescent="0.45">
      <c r="B53" s="16"/>
      <c r="C53" s="223"/>
      <c r="D53" s="223"/>
      <c r="E53" s="223"/>
      <c r="F53" s="223"/>
      <c r="G53" s="19"/>
      <c r="H53" s="19"/>
      <c r="I53" s="219" t="str">
        <f>'Dvr '!A15</f>
        <v xml:space="preserve">Shalan Al Qarni </v>
      </c>
      <c r="J53" s="219"/>
      <c r="K53" s="219"/>
      <c r="L53" s="219"/>
      <c r="M53" s="19"/>
    </row>
    <row r="54" spans="2:13" ht="18.5" x14ac:dyDescent="0.45">
      <c r="B54" s="15"/>
      <c r="C54" s="227"/>
      <c r="D54" s="220"/>
      <c r="E54" s="220"/>
      <c r="F54" s="221"/>
      <c r="G54" s="19"/>
      <c r="H54" s="19"/>
      <c r="I54" s="219" t="str">
        <f>'Dvr '!A21</f>
        <v>Abdullah M  Al Harbi</v>
      </c>
      <c r="J54" s="219"/>
      <c r="K54" s="219"/>
      <c r="L54" s="219"/>
      <c r="M54" s="19"/>
    </row>
    <row r="55" spans="2:13" ht="18.5" x14ac:dyDescent="0.45">
      <c r="B55" s="15"/>
      <c r="C55" s="227"/>
      <c r="D55" s="220"/>
      <c r="E55" s="220"/>
      <c r="F55" s="221"/>
      <c r="G55" s="19"/>
      <c r="H55" s="19"/>
      <c r="I55" s="213" t="str">
        <f>'Dvr '!A22</f>
        <v>Vacancy 2</v>
      </c>
      <c r="J55" s="214"/>
      <c r="K55" s="214"/>
      <c r="L55" s="215"/>
      <c r="M55" s="19"/>
    </row>
    <row r="56" spans="2:13" ht="18.5" x14ac:dyDescent="0.45">
      <c r="I56" s="213" t="str">
        <f>'Dvr '!A31</f>
        <v xml:space="preserve">Faisal Muhammad Al-Saad </v>
      </c>
      <c r="J56" s="214"/>
      <c r="K56" s="214"/>
      <c r="L56" s="215"/>
    </row>
    <row r="57" spans="2:13" ht="18.5" x14ac:dyDescent="0.45">
      <c r="I57" s="213" t="str">
        <f>'Dvr '!A28</f>
        <v xml:space="preserve">Mubarak Abdul Latif Al-Ghamdi  </v>
      </c>
      <c r="J57" s="214"/>
      <c r="K57" s="214"/>
      <c r="L57" s="215"/>
    </row>
  </sheetData>
  <mergeCells count="89">
    <mergeCell ref="J11:M11"/>
    <mergeCell ref="B4:C4"/>
    <mergeCell ref="D4:E4"/>
    <mergeCell ref="F8:I8"/>
    <mergeCell ref="J8:M8"/>
    <mergeCell ref="F10:I10"/>
    <mergeCell ref="J9:M9"/>
    <mergeCell ref="F9:I9"/>
    <mergeCell ref="J10:M10"/>
    <mergeCell ref="F12:I12"/>
    <mergeCell ref="F30:I30"/>
    <mergeCell ref="F28:I28"/>
    <mergeCell ref="F14:I14"/>
    <mergeCell ref="J15:M15"/>
    <mergeCell ref="J17:M17"/>
    <mergeCell ref="J19:M19"/>
    <mergeCell ref="F11:I11"/>
    <mergeCell ref="F13:I13"/>
    <mergeCell ref="F15:I15"/>
    <mergeCell ref="F17:I17"/>
    <mergeCell ref="F16:I16"/>
    <mergeCell ref="J12:M12"/>
    <mergeCell ref="J18:M18"/>
    <mergeCell ref="J16:M16"/>
    <mergeCell ref="I57:L57"/>
    <mergeCell ref="C52:F52"/>
    <mergeCell ref="F33:I33"/>
    <mergeCell ref="J41:M41"/>
    <mergeCell ref="F34:I34"/>
    <mergeCell ref="F44:I44"/>
    <mergeCell ref="J42:M42"/>
    <mergeCell ref="J33:M33"/>
    <mergeCell ref="I54:L54"/>
    <mergeCell ref="I52:L52"/>
    <mergeCell ref="I51:L51"/>
    <mergeCell ref="F42:I42"/>
    <mergeCell ref="F37:I37"/>
    <mergeCell ref="J34:M34"/>
    <mergeCell ref="F35:I35"/>
    <mergeCell ref="J35:M35"/>
    <mergeCell ref="I49:L49"/>
    <mergeCell ref="F24:I24"/>
    <mergeCell ref="C51:F51"/>
    <mergeCell ref="J37:M37"/>
    <mergeCell ref="F36:I36"/>
    <mergeCell ref="F41:I41"/>
    <mergeCell ref="F45:I45"/>
    <mergeCell ref="F25:I25"/>
    <mergeCell ref="F26:I26"/>
    <mergeCell ref="J24:M24"/>
    <mergeCell ref="J36:M36"/>
    <mergeCell ref="J31:M31"/>
    <mergeCell ref="J30:M30"/>
    <mergeCell ref="J46:M46"/>
    <mergeCell ref="J28:M28"/>
    <mergeCell ref="J29:M29"/>
    <mergeCell ref="J32:M32"/>
    <mergeCell ref="F20:I20"/>
    <mergeCell ref="J21:M21"/>
    <mergeCell ref="J22:M22"/>
    <mergeCell ref="J23:M23"/>
    <mergeCell ref="F46:I46"/>
    <mergeCell ref="J45:M45"/>
    <mergeCell ref="I56:L56"/>
    <mergeCell ref="F18:I18"/>
    <mergeCell ref="F43:I43"/>
    <mergeCell ref="C50:F50"/>
    <mergeCell ref="J44:M44"/>
    <mergeCell ref="C54:F54"/>
    <mergeCell ref="C55:F55"/>
    <mergeCell ref="F32:I32"/>
    <mergeCell ref="I53:L53"/>
    <mergeCell ref="I55:L55"/>
    <mergeCell ref="C53:F53"/>
    <mergeCell ref="J43:M43"/>
    <mergeCell ref="I50:L50"/>
    <mergeCell ref="C49:F49"/>
    <mergeCell ref="J13:M13"/>
    <mergeCell ref="F23:I23"/>
    <mergeCell ref="F29:I29"/>
    <mergeCell ref="F27:I27"/>
    <mergeCell ref="J27:M27"/>
    <mergeCell ref="F19:I19"/>
    <mergeCell ref="F21:I21"/>
    <mergeCell ref="J20:M20"/>
    <mergeCell ref="F22:I22"/>
    <mergeCell ref="J26:M26"/>
    <mergeCell ref="J25:M25"/>
    <mergeCell ref="J14:M14"/>
  </mergeCells>
  <conditionalFormatting sqref="C16:D17">
    <cfRule type="containsText" dxfId="274" priority="93" operator="containsText" text="TC">
      <formula>NOT(ISERROR(SEARCH("TC",C16)))</formula>
    </cfRule>
  </conditionalFormatting>
  <conditionalFormatting sqref="C24:D24">
    <cfRule type="containsText" dxfId="273" priority="90" operator="containsText" text="TC">
      <formula>NOT(ISERROR(SEARCH("TC",C24)))</formula>
    </cfRule>
  </conditionalFormatting>
  <conditionalFormatting sqref="C30:D30">
    <cfRule type="containsText" dxfId="272" priority="109" operator="containsText" text="TC">
      <formula>NOT(ISERROR(SEARCH("TC",C30)))</formula>
    </cfRule>
    <cfRule type="containsText" dxfId="271" priority="110" operator="containsText" text="N">
      <formula>NOT(ISERROR(SEARCH("N",C30)))</formula>
    </cfRule>
    <cfRule type="containsText" dxfId="270" priority="111" operator="containsText" text="TC">
      <formula>NOT(ISERROR(SEARCH("TC",C30)))</formula>
    </cfRule>
  </conditionalFormatting>
  <conditionalFormatting sqref="C34:D34">
    <cfRule type="containsText" dxfId="269" priority="84" operator="containsText" text="N">
      <formula>NOT(ISERROR(SEARCH("N",C34)))</formula>
    </cfRule>
    <cfRule type="containsText" dxfId="268" priority="85" operator="containsText" text="TC">
      <formula>NOT(ISERROR(SEARCH("TC",C34)))</formula>
    </cfRule>
  </conditionalFormatting>
  <conditionalFormatting sqref="C36:D36">
    <cfRule type="containsText" dxfId="267" priority="99" operator="containsText" text="N">
      <formula>NOT(ISERROR(SEARCH("N",C36)))</formula>
    </cfRule>
    <cfRule type="containsText" dxfId="266" priority="100" operator="containsText" text="TC">
      <formula>NOT(ISERROR(SEARCH("TC",C36)))</formula>
    </cfRule>
  </conditionalFormatting>
  <conditionalFormatting sqref="C10:E12">
    <cfRule type="containsText" dxfId="265" priority="78" operator="containsText" text="N">
      <formula>NOT(ISERROR(SEARCH("N",C10)))</formula>
    </cfRule>
    <cfRule type="containsText" dxfId="264" priority="79" operator="containsText" text="TC">
      <formula>NOT(ISERROR(SEARCH("TC",C10)))</formula>
    </cfRule>
  </conditionalFormatting>
  <conditionalFormatting sqref="C13:E19">
    <cfRule type="containsText" dxfId="263" priority="94" operator="containsText" text="N">
      <formula>NOT(ISERROR(SEARCH("N",C13)))</formula>
    </cfRule>
    <cfRule type="containsText" dxfId="262" priority="95" operator="containsText" text="TC">
      <formula>NOT(ISERROR(SEARCH("TC",C13)))</formula>
    </cfRule>
  </conditionalFormatting>
  <conditionalFormatting sqref="C20:E23 E24:E27 E34:E36">
    <cfRule type="containsText" dxfId="261" priority="1" operator="containsText" text="N">
      <formula>NOT(ISERROR(SEARCH("N",C20)))</formula>
    </cfRule>
    <cfRule type="containsText" dxfId="260" priority="2" operator="containsText" text="TC">
      <formula>NOT(ISERROR(SEARCH("TC",C20)))</formula>
    </cfRule>
  </conditionalFormatting>
  <conditionalFormatting sqref="C24:E25">
    <cfRule type="containsText" dxfId="259" priority="91" operator="containsText" text="N">
      <formula>NOT(ISERROR(SEARCH("N",C24)))</formula>
    </cfRule>
    <cfRule type="containsText" dxfId="258" priority="92" operator="containsText" text="TC">
      <formula>NOT(ISERROR(SEARCH("TC",C24)))</formula>
    </cfRule>
  </conditionalFormatting>
  <conditionalFormatting sqref="C26:E27">
    <cfRule type="containsText" dxfId="257" priority="34" operator="containsText" text="TC">
      <formula>NOT(ISERROR(SEARCH("TC",C26)))</formula>
    </cfRule>
  </conditionalFormatting>
  <conditionalFormatting sqref="C26:E29">
    <cfRule type="containsText" dxfId="256" priority="33" operator="containsText" text="N">
      <formula>NOT(ISERROR(SEARCH("N",C26)))</formula>
    </cfRule>
  </conditionalFormatting>
  <conditionalFormatting sqref="C28:E29">
    <cfRule type="containsText" dxfId="255" priority="5" operator="containsText" text="TC">
      <formula>NOT(ISERROR(SEARCH("TC",C28)))</formula>
    </cfRule>
  </conditionalFormatting>
  <conditionalFormatting sqref="C31:E33 C37:E37 C39:E39">
    <cfRule type="containsText" dxfId="254" priority="121" operator="containsText" text="N">
      <formula>NOT(ISERROR(SEARCH("N",C31)))</formula>
    </cfRule>
  </conditionalFormatting>
  <conditionalFormatting sqref="C35:E35">
    <cfRule type="containsText" dxfId="253" priority="74" operator="containsText" text="N">
      <formula>NOT(ISERROR(SEARCH("N",C35)))</formula>
    </cfRule>
  </conditionalFormatting>
  <conditionalFormatting sqref="E12">
    <cfRule type="containsText" dxfId="252" priority="82" operator="containsText" text="N">
      <formula>NOT(ISERROR(SEARCH("N",E12)))</formula>
    </cfRule>
    <cfRule type="containsText" dxfId="251" priority="83" operator="containsText" text="TC">
      <formula>NOT(ISERROR(SEARCH("TC",E12)))</formula>
    </cfRule>
  </conditionalFormatting>
  <conditionalFormatting sqref="E16:E17">
    <cfRule type="containsText" dxfId="250" priority="178" operator="containsText" text="N">
      <formula>NOT(ISERROR(SEARCH("N",E16)))</formula>
    </cfRule>
    <cfRule type="containsText" dxfId="249" priority="188" operator="containsText" text="TC">
      <formula>NOT(ISERROR(SEARCH("TC",E16)))</formula>
    </cfRule>
  </conditionalFormatting>
  <conditionalFormatting sqref="E22:E23">
    <cfRule type="containsText" dxfId="248" priority="20" operator="containsText" text="N">
      <formula>NOT(ISERROR(SEARCH("N",E22)))</formula>
    </cfRule>
    <cfRule type="containsText" dxfId="247" priority="21" operator="containsText" text="TC">
      <formula>NOT(ISERROR(SEARCH("TC",E22)))</formula>
    </cfRule>
  </conditionalFormatting>
  <conditionalFormatting sqref="E28:E29">
    <cfRule type="containsText" dxfId="246" priority="7" operator="containsText" text="TC">
      <formula>NOT(ISERROR(SEARCH("TC",E28)))</formula>
    </cfRule>
  </conditionalFormatting>
  <conditionalFormatting sqref="E28:E31">
    <cfRule type="containsText" dxfId="245" priority="6" operator="containsText" text="N">
      <formula>NOT(ISERROR(SEARCH("N",E28)))</formula>
    </cfRule>
  </conditionalFormatting>
  <conditionalFormatting sqref="E30">
    <cfRule type="containsText" dxfId="244" priority="171" operator="containsText" text="N">
      <formula>NOT(ISERROR(SEARCH("N",E30)))</formula>
    </cfRule>
  </conditionalFormatting>
  <conditionalFormatting sqref="E30:E31 C31:E33 C37:E37 C39:E39 C35:E35">
    <cfRule type="containsText" dxfId="243" priority="122" operator="containsText" text="TC">
      <formula>NOT(ISERROR(SEARCH("TC",C30)))</formula>
    </cfRule>
  </conditionalFormatting>
  <conditionalFormatting sqref="E39">
    <cfRule type="containsText" dxfId="242" priority="128" operator="containsText" text="N">
      <formula>NOT(ISERROR(SEARCH("N",E39)))</formula>
    </cfRule>
    <cfRule type="containsText" dxfId="241" priority="129" operator="containsText" text="TC">
      <formula>NOT(ISERROR(SEARCH("TC",E39)))</formula>
    </cfRule>
  </conditionalFormatting>
  <conditionalFormatting sqref="E42:E44">
    <cfRule type="containsText" dxfId="240" priority="112" operator="containsText" text="N">
      <formula>NOT(ISERROR(SEARCH("N",E42)))</formula>
    </cfRule>
    <cfRule type="containsText" dxfId="239" priority="113" operator="containsText" text="TC">
      <formula>NOT(ISERROR(SEARCH("TC",E42)))</formula>
    </cfRule>
    <cfRule type="containsText" dxfId="238" priority="114" operator="containsText" text="N">
      <formula>NOT(ISERROR(SEARCH("N",E42)))</formula>
    </cfRule>
    <cfRule type="containsText" dxfId="237" priority="115" operator="containsText" text="TC">
      <formula>NOT(ISERROR(SEARCH("TC",E42)))</formula>
    </cfRule>
  </conditionalFormatting>
  <conditionalFormatting sqref="F42:I44 F9:I30 F32:I33 F35:I37 F34:M34 C50:F52">
    <cfRule type="duplicateValues" dxfId="236" priority="6865"/>
  </conditionalFormatting>
  <pageMargins left="0.7" right="0.7" top="0.75" bottom="0.75" header="0.3" footer="0.3"/>
  <pageSetup paperSize="9" scale="59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B2:V60"/>
  <sheetViews>
    <sheetView topLeftCell="A4" zoomScale="74" zoomScaleNormal="55" workbookViewId="0">
      <selection activeCell="D20" sqref="D20"/>
    </sheetView>
  </sheetViews>
  <sheetFormatPr defaultColWidth="9" defaultRowHeight="14.5" x14ac:dyDescent="0.35"/>
  <cols>
    <col min="1" max="1" width="9" style="10"/>
    <col min="2" max="2" width="15" style="10" customWidth="1"/>
    <col min="3" max="5" width="12.7265625" style="10" customWidth="1"/>
    <col min="6" max="7" width="9.1796875" style="10" customWidth="1"/>
    <col min="8" max="8" width="9" style="10"/>
    <col min="9" max="9" width="12.7265625" style="10" customWidth="1"/>
    <col min="10" max="13" width="9" style="10"/>
    <col min="14" max="14" width="9" style="80"/>
    <col min="15" max="18" width="9" style="195" hidden="1" customWidth="1"/>
    <col min="19" max="19" width="9" style="80"/>
    <col min="20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2</v>
      </c>
      <c r="C4" s="228"/>
      <c r="D4" s="229">
        <f>'DAS Mon'!D4+1</f>
        <v>45923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22" t="s">
        <v>20</v>
      </c>
      <c r="G8" s="222"/>
      <c r="H8" s="222"/>
      <c r="I8" s="222"/>
      <c r="J8" s="227" t="s">
        <v>21</v>
      </c>
      <c r="K8" s="220"/>
      <c r="L8" s="220"/>
      <c r="M8" s="221"/>
    </row>
    <row r="9" spans="2:18" ht="18.5" x14ac:dyDescent="0.45">
      <c r="B9" s="15"/>
      <c r="C9" s="15"/>
      <c r="D9" s="15"/>
      <c r="E9" s="15"/>
      <c r="F9" s="212"/>
      <c r="G9" s="212"/>
      <c r="H9" s="212"/>
      <c r="I9" s="212"/>
      <c r="J9" s="212"/>
      <c r="K9" s="212"/>
      <c r="L9" s="212"/>
      <c r="M9" s="212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18" ht="18.5" x14ac:dyDescent="0.45">
      <c r="B10" s="16" t="s">
        <v>113</v>
      </c>
      <c r="C10" s="125">
        <v>0.15486111111111112</v>
      </c>
      <c r="D10" s="125">
        <v>0.36319444444444443</v>
      </c>
      <c r="E10" s="18">
        <v>0.20833333333333331</v>
      </c>
      <c r="F10" s="216" t="str">
        <f>'Dvr '!A10</f>
        <v xml:space="preserve">Suhayb Al Muzaini </v>
      </c>
      <c r="G10" s="217"/>
      <c r="H10" s="217"/>
      <c r="I10" s="218"/>
      <c r="J10" s="212"/>
      <c r="K10" s="212"/>
      <c r="L10" s="212"/>
      <c r="M10" s="212"/>
      <c r="O10" s="96">
        <f t="shared" ref="O10:O37" si="0">E10</f>
        <v>0.20833333333333331</v>
      </c>
      <c r="P10" s="97" t="str">
        <f t="shared" ref="P10:P37" si="1">B10</f>
        <v>MLD1</v>
      </c>
      <c r="Q10" s="109">
        <f t="shared" ref="Q10:Q37" si="2">C10</f>
        <v>0.15486111111111112</v>
      </c>
      <c r="R10" s="109">
        <f t="shared" ref="R10:R37" si="3">D10</f>
        <v>0.36319444444444443</v>
      </c>
    </row>
    <row r="11" spans="2:18" ht="18.5" x14ac:dyDescent="0.45">
      <c r="B11" s="124"/>
      <c r="C11" s="125"/>
      <c r="D11" s="125"/>
      <c r="E11" s="18"/>
      <c r="F11" s="212"/>
      <c r="G11" s="212"/>
      <c r="H11" s="212"/>
      <c r="I11" s="212"/>
      <c r="J11" s="212"/>
      <c r="K11" s="212"/>
      <c r="L11" s="212"/>
      <c r="M11" s="212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</row>
    <row r="12" spans="2:18" ht="18.5" x14ac:dyDescent="0.45">
      <c r="B12" s="124" t="s">
        <v>122</v>
      </c>
      <c r="C12" s="125">
        <v>0.19722222222222222</v>
      </c>
      <c r="D12" s="125">
        <v>0.53055555555555556</v>
      </c>
      <c r="E12" s="18">
        <v>0.33333333333333337</v>
      </c>
      <c r="F12" s="216" t="str">
        <f>'Dvr '!A20</f>
        <v>Faisal Al Nemry</v>
      </c>
      <c r="G12" s="217"/>
      <c r="H12" s="217"/>
      <c r="I12" s="218"/>
      <c r="J12" s="212"/>
      <c r="K12" s="212"/>
      <c r="L12" s="212"/>
      <c r="M12" s="212"/>
      <c r="O12" s="96">
        <f t="shared" si="0"/>
        <v>0.33333333333333337</v>
      </c>
      <c r="P12" s="97" t="str">
        <f t="shared" si="1"/>
        <v>SP-R</v>
      </c>
      <c r="Q12" s="109">
        <f t="shared" si="2"/>
        <v>0.19722222222222222</v>
      </c>
      <c r="R12" s="109">
        <f t="shared" si="3"/>
        <v>0.53055555555555556</v>
      </c>
    </row>
    <row r="13" spans="2:18" ht="18.5" x14ac:dyDescent="0.45">
      <c r="B13" s="124"/>
      <c r="C13" s="125"/>
      <c r="D13" s="125"/>
      <c r="E13" s="18"/>
      <c r="F13" s="212"/>
      <c r="G13" s="212"/>
      <c r="H13" s="212"/>
      <c r="I13" s="212"/>
      <c r="J13" s="212"/>
      <c r="K13" s="212"/>
      <c r="L13" s="212"/>
      <c r="M13" s="212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</row>
    <row r="14" spans="2:18" ht="18.5" x14ac:dyDescent="0.45">
      <c r="B14" s="124" t="s">
        <v>112</v>
      </c>
      <c r="C14" s="125">
        <v>0.19722222222222222</v>
      </c>
      <c r="D14" s="17">
        <v>0.6791666666666667</v>
      </c>
      <c r="E14" s="18">
        <v>0.48194444444444451</v>
      </c>
      <c r="F14" s="216" t="str">
        <f>'Dvr '!A14</f>
        <v xml:space="preserve">Abdulah M. Yahya </v>
      </c>
      <c r="G14" s="217"/>
      <c r="H14" s="217"/>
      <c r="I14" s="218"/>
      <c r="J14" s="212"/>
      <c r="K14" s="212"/>
      <c r="L14" s="212"/>
      <c r="M14" s="212"/>
      <c r="O14" s="96">
        <f t="shared" si="0"/>
        <v>0.48194444444444451</v>
      </c>
      <c r="P14" s="97" t="str">
        <f t="shared" si="1"/>
        <v>MLD4&amp;7</v>
      </c>
      <c r="Q14" s="109">
        <f t="shared" si="2"/>
        <v>0.19722222222222222</v>
      </c>
      <c r="R14" s="109">
        <f t="shared" si="3"/>
        <v>0.6791666666666667</v>
      </c>
    </row>
    <row r="15" spans="2:18" ht="18.5" x14ac:dyDescent="0.45">
      <c r="B15" s="124"/>
      <c r="C15" s="125"/>
      <c r="D15" s="17"/>
      <c r="E15" s="18"/>
      <c r="F15" s="212"/>
      <c r="G15" s="212"/>
      <c r="H15" s="212"/>
      <c r="I15" s="212"/>
      <c r="J15" s="212"/>
      <c r="K15" s="212"/>
      <c r="L15" s="212"/>
      <c r="M15" s="212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</row>
    <row r="16" spans="2:18" ht="18.5" x14ac:dyDescent="0.45">
      <c r="B16" s="124" t="s">
        <v>119</v>
      </c>
      <c r="C16" s="125">
        <v>0.20833333333333334</v>
      </c>
      <c r="D16" s="125">
        <v>0.60069444444444442</v>
      </c>
      <c r="E16" s="18">
        <v>0.39236111111111105</v>
      </c>
      <c r="F16" s="216" t="str">
        <f>'Dvr '!A32</f>
        <v>Mishary Abdel Qader Al-Maghoudi</v>
      </c>
      <c r="G16" s="217"/>
      <c r="H16" s="217"/>
      <c r="I16" s="218"/>
      <c r="J16" s="212"/>
      <c r="K16" s="212"/>
      <c r="L16" s="212"/>
      <c r="M16" s="212"/>
      <c r="O16" s="96">
        <f t="shared" si="0"/>
        <v>0.39236111111111105</v>
      </c>
      <c r="P16" s="97" t="str">
        <f t="shared" si="1"/>
        <v>RST1</v>
      </c>
      <c r="Q16" s="109">
        <f t="shared" si="2"/>
        <v>0.20833333333333334</v>
      </c>
      <c r="R16" s="109">
        <f t="shared" si="3"/>
        <v>0.60069444444444442</v>
      </c>
    </row>
    <row r="17" spans="2:18" ht="18.5" x14ac:dyDescent="0.45">
      <c r="B17" s="124"/>
      <c r="C17" s="125"/>
      <c r="D17" s="125"/>
      <c r="E17" s="18"/>
      <c r="J17" s="212"/>
      <c r="K17" s="212"/>
      <c r="L17" s="212"/>
      <c r="M17" s="212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</row>
    <row r="18" spans="2:18" ht="18.5" x14ac:dyDescent="0.45">
      <c r="B18" s="124" t="s">
        <v>73</v>
      </c>
      <c r="C18" s="125">
        <v>0.25</v>
      </c>
      <c r="D18" s="125">
        <v>0.58333333333333337</v>
      </c>
      <c r="E18" s="18">
        <f>D18-C18</f>
        <v>0.33333333333333337</v>
      </c>
      <c r="F18" s="216" t="str">
        <f>'Dvr '!A39</f>
        <v>Ibrahim Abdullah Al-Suhaimi</v>
      </c>
      <c r="G18" s="217"/>
      <c r="H18" s="217"/>
      <c r="I18" s="218"/>
      <c r="J18" s="212"/>
      <c r="K18" s="212"/>
      <c r="L18" s="212"/>
      <c r="M18" s="212"/>
      <c r="O18" s="96">
        <f t="shared" si="0"/>
        <v>0.33333333333333337</v>
      </c>
      <c r="P18" s="97" t="str">
        <f t="shared" si="1"/>
        <v>RDD1</v>
      </c>
      <c r="Q18" s="109">
        <f t="shared" si="2"/>
        <v>0.25</v>
      </c>
      <c r="R18" s="109">
        <f t="shared" si="3"/>
        <v>0.58333333333333337</v>
      </c>
    </row>
    <row r="19" spans="2:18" ht="18.5" x14ac:dyDescent="0.45">
      <c r="B19" s="124"/>
      <c r="C19" s="125"/>
      <c r="D19" s="125"/>
      <c r="E19" s="18"/>
      <c r="F19" s="212"/>
      <c r="G19" s="212"/>
      <c r="H19" s="212"/>
      <c r="I19" s="212"/>
      <c r="J19" s="212"/>
      <c r="K19" s="212"/>
      <c r="L19" s="212"/>
      <c r="M19" s="212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</row>
    <row r="20" spans="2:18" ht="18.5" x14ac:dyDescent="0.45">
      <c r="B20" s="124" t="s">
        <v>72</v>
      </c>
      <c r="C20" s="125">
        <v>0.27083333333333331</v>
      </c>
      <c r="D20" s="125">
        <v>0.75347222222222221</v>
      </c>
      <c r="E20" s="18">
        <v>0.4826388888888889</v>
      </c>
      <c r="F20" s="216" t="str">
        <f>'Dvr '!A13</f>
        <v xml:space="preserve">Abdulaziz bin Nasser Marghalani </v>
      </c>
      <c r="G20" s="217"/>
      <c r="H20" s="217"/>
      <c r="I20" s="218"/>
      <c r="J20" s="212" t="s">
        <v>151</v>
      </c>
      <c r="K20" s="212"/>
      <c r="L20" s="212"/>
      <c r="M20" s="212"/>
      <c r="O20" s="96">
        <f t="shared" si="0"/>
        <v>0.4826388888888889</v>
      </c>
      <c r="P20" s="97" t="str">
        <f t="shared" si="1"/>
        <v>Q Path</v>
      </c>
      <c r="Q20" s="109">
        <f t="shared" si="2"/>
        <v>0.27083333333333331</v>
      </c>
      <c r="R20" s="109">
        <f t="shared" si="3"/>
        <v>0.75347222222222221</v>
      </c>
    </row>
    <row r="21" spans="2:18" ht="18.5" x14ac:dyDescent="0.45">
      <c r="B21" s="124"/>
      <c r="C21" s="125"/>
      <c r="D21" s="125"/>
      <c r="E21" s="18"/>
      <c r="J21" s="212"/>
      <c r="K21" s="212"/>
      <c r="L21" s="212"/>
      <c r="M21" s="212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</row>
    <row r="22" spans="2:18" ht="18.5" x14ac:dyDescent="0.45">
      <c r="B22" s="16" t="s">
        <v>118</v>
      </c>
      <c r="C22" s="125">
        <v>0.28333333333333333</v>
      </c>
      <c r="D22" s="17">
        <v>0.49166666666666664</v>
      </c>
      <c r="E22" s="18">
        <v>0.20833333333333331</v>
      </c>
      <c r="F22" s="216" t="str">
        <f>'Dvr '!A27</f>
        <v xml:space="preserve">Mohammed A Al Raddadi </v>
      </c>
      <c r="G22" s="217"/>
      <c r="H22" s="217"/>
      <c r="I22" s="218"/>
      <c r="J22" s="216" t="str">
        <f>'Dvr '!A22</f>
        <v>Vacancy 2</v>
      </c>
      <c r="K22" s="217"/>
      <c r="L22" s="217"/>
      <c r="M22" s="218"/>
      <c r="O22" s="96">
        <f t="shared" si="0"/>
        <v>0.20833333333333331</v>
      </c>
      <c r="P22" s="97" t="str">
        <f t="shared" si="1"/>
        <v>MLD6</v>
      </c>
      <c r="Q22" s="109">
        <f t="shared" si="2"/>
        <v>0.28333333333333333</v>
      </c>
      <c r="R22" s="109">
        <f t="shared" si="3"/>
        <v>0.49166666666666664</v>
      </c>
    </row>
    <row r="23" spans="2:18" ht="18.5" x14ac:dyDescent="0.45">
      <c r="B23" s="124"/>
      <c r="C23" s="125"/>
      <c r="D23" s="125"/>
      <c r="E23" s="18"/>
      <c r="F23" s="212"/>
      <c r="G23" s="212"/>
      <c r="H23" s="212"/>
      <c r="I23" s="212"/>
      <c r="J23" s="212"/>
      <c r="K23" s="212"/>
      <c r="L23" s="212"/>
      <c r="M23" s="212"/>
      <c r="O23" s="96">
        <f t="shared" si="0"/>
        <v>0</v>
      </c>
      <c r="P23" s="97">
        <f t="shared" si="1"/>
        <v>0</v>
      </c>
      <c r="Q23" s="109">
        <f t="shared" si="2"/>
        <v>0</v>
      </c>
      <c r="R23" s="109">
        <f t="shared" si="3"/>
        <v>0</v>
      </c>
    </row>
    <row r="24" spans="2:18" ht="18.5" x14ac:dyDescent="0.45">
      <c r="B24" s="124" t="s">
        <v>122</v>
      </c>
      <c r="C24" s="125">
        <v>0.58333333333333337</v>
      </c>
      <c r="D24" s="17">
        <v>0.91666666666666663</v>
      </c>
      <c r="E24" s="18">
        <v>0.33333333333333326</v>
      </c>
      <c r="F24" s="216" t="str">
        <f>'Dvr '!A25</f>
        <v xml:space="preserve">Nouh T Al Sharif </v>
      </c>
      <c r="G24" s="217"/>
      <c r="H24" s="217"/>
      <c r="I24" s="218"/>
      <c r="J24" s="212"/>
      <c r="K24" s="212"/>
      <c r="L24" s="212"/>
      <c r="M24" s="212"/>
      <c r="O24" s="96">
        <f t="shared" ref="O24:O27" si="4">E24</f>
        <v>0.33333333333333326</v>
      </c>
      <c r="P24" s="97" t="str">
        <f t="shared" ref="P24:P27" si="5">B24</f>
        <v>SP-R</v>
      </c>
      <c r="Q24" s="109">
        <f t="shared" ref="Q24:Q27" si="6">C24</f>
        <v>0.58333333333333337</v>
      </c>
      <c r="R24" s="109">
        <f t="shared" ref="R24:R27" si="7">D24</f>
        <v>0.91666666666666663</v>
      </c>
    </row>
    <row r="25" spans="2:18" ht="18.5" x14ac:dyDescent="0.45">
      <c r="B25" s="124"/>
      <c r="C25" s="125"/>
      <c r="D25" s="125"/>
      <c r="E25" s="18"/>
      <c r="F25" s="212"/>
      <c r="G25" s="212"/>
      <c r="H25" s="212"/>
      <c r="I25" s="212"/>
      <c r="J25" s="212"/>
      <c r="K25" s="212"/>
      <c r="L25" s="212"/>
      <c r="M25" s="212"/>
      <c r="O25" s="96">
        <f t="shared" si="4"/>
        <v>0</v>
      </c>
      <c r="P25" s="97">
        <f t="shared" si="5"/>
        <v>0</v>
      </c>
      <c r="Q25" s="109">
        <f t="shared" si="6"/>
        <v>0</v>
      </c>
      <c r="R25" s="109">
        <f t="shared" si="7"/>
        <v>0</v>
      </c>
    </row>
    <row r="26" spans="2:18" ht="18.5" x14ac:dyDescent="0.45">
      <c r="B26" s="124" t="s">
        <v>110</v>
      </c>
      <c r="C26" s="125">
        <v>0.58333333333333337</v>
      </c>
      <c r="D26" s="125">
        <v>0.91666666666666663</v>
      </c>
      <c r="E26" s="18">
        <v>0.33333333333333326</v>
      </c>
      <c r="F26" s="216" t="str">
        <f>'Dvr '!A30</f>
        <v xml:space="preserve">Badr Saeed Al-Zahrani  </v>
      </c>
      <c r="G26" s="217"/>
      <c r="H26" s="217"/>
      <c r="I26" s="218"/>
      <c r="J26" s="212"/>
      <c r="K26" s="212"/>
      <c r="L26" s="212"/>
      <c r="M26" s="212"/>
      <c r="O26" s="96">
        <f t="shared" si="4"/>
        <v>0.33333333333333326</v>
      </c>
      <c r="P26" s="97" t="str">
        <f t="shared" si="5"/>
        <v>DD2</v>
      </c>
      <c r="Q26" s="109">
        <f t="shared" si="6"/>
        <v>0.58333333333333337</v>
      </c>
      <c r="R26" s="109">
        <f t="shared" si="7"/>
        <v>0.91666666666666663</v>
      </c>
    </row>
    <row r="27" spans="2:18" ht="18.5" x14ac:dyDescent="0.45">
      <c r="B27" s="124"/>
      <c r="C27" s="125"/>
      <c r="D27" s="125"/>
      <c r="E27" s="18"/>
      <c r="F27" s="212"/>
      <c r="G27" s="212"/>
      <c r="H27" s="212"/>
      <c r="I27" s="212"/>
      <c r="J27" s="212"/>
      <c r="K27" s="212"/>
      <c r="L27" s="212"/>
      <c r="M27" s="212"/>
      <c r="O27" s="96">
        <f t="shared" si="4"/>
        <v>0</v>
      </c>
      <c r="P27" s="97">
        <f t="shared" si="5"/>
        <v>0</v>
      </c>
      <c r="Q27" s="109">
        <f t="shared" si="6"/>
        <v>0</v>
      </c>
      <c r="R27" s="109">
        <f t="shared" si="7"/>
        <v>0</v>
      </c>
    </row>
    <row r="28" spans="2:18" ht="18.5" x14ac:dyDescent="0.45">
      <c r="B28" s="124" t="s">
        <v>120</v>
      </c>
      <c r="C28" s="125">
        <v>0.60069444444444442</v>
      </c>
      <c r="D28" s="125">
        <v>0.99305555555555558</v>
      </c>
      <c r="E28" s="18">
        <f>D28-C28</f>
        <v>0.39236111111111116</v>
      </c>
      <c r="F28" s="216" t="str">
        <f>'Dvr '!A26</f>
        <v xml:space="preserve">Hazem Alghamdi </v>
      </c>
      <c r="G28" s="217"/>
      <c r="H28" s="217"/>
      <c r="I28" s="218"/>
      <c r="J28" s="212" t="s">
        <v>148</v>
      </c>
      <c r="K28" s="212"/>
      <c r="L28" s="212"/>
      <c r="M28" s="212"/>
      <c r="O28" s="96">
        <f t="shared" si="0"/>
        <v>0.39236111111111116</v>
      </c>
      <c r="P28" s="97" t="str">
        <f t="shared" si="1"/>
        <v>RST2</v>
      </c>
      <c r="Q28" s="109">
        <f t="shared" si="2"/>
        <v>0.60069444444444442</v>
      </c>
      <c r="R28" s="109">
        <f t="shared" si="3"/>
        <v>0.99305555555555558</v>
      </c>
    </row>
    <row r="29" spans="2:18" ht="18.5" x14ac:dyDescent="0.45">
      <c r="B29" s="124"/>
      <c r="C29" s="125"/>
      <c r="D29" s="125"/>
      <c r="E29" s="18"/>
      <c r="F29" s="212"/>
      <c r="G29" s="212"/>
      <c r="H29" s="212"/>
      <c r="I29" s="212"/>
      <c r="J29" s="212"/>
      <c r="K29" s="212"/>
      <c r="L29" s="212"/>
      <c r="M29" s="212"/>
      <c r="O29" s="96">
        <f t="shared" si="0"/>
        <v>0</v>
      </c>
      <c r="P29" s="97">
        <f t="shared" si="1"/>
        <v>0</v>
      </c>
      <c r="Q29" s="109">
        <f t="shared" si="2"/>
        <v>0</v>
      </c>
      <c r="R29" s="109">
        <f t="shared" si="3"/>
        <v>0</v>
      </c>
    </row>
    <row r="30" spans="2:18" ht="18.5" x14ac:dyDescent="0.45">
      <c r="B30" s="124" t="s">
        <v>122</v>
      </c>
      <c r="C30" s="125">
        <v>0.75</v>
      </c>
      <c r="D30" s="125">
        <v>1.0833333333333333</v>
      </c>
      <c r="E30" s="18">
        <v>0.33333333333333326</v>
      </c>
      <c r="F30" s="216" t="str">
        <f>'Dvr '!A12</f>
        <v>Hussam D Al-Hajji</v>
      </c>
      <c r="G30" s="217"/>
      <c r="H30" s="217"/>
      <c r="I30" s="218"/>
      <c r="J30" s="212"/>
      <c r="K30" s="212"/>
      <c r="L30" s="212"/>
      <c r="M30" s="212"/>
      <c r="O30" s="96">
        <f t="shared" si="0"/>
        <v>0.33333333333333326</v>
      </c>
      <c r="P30" s="97" t="str">
        <f t="shared" si="1"/>
        <v>SP-R</v>
      </c>
      <c r="Q30" s="109">
        <f t="shared" si="2"/>
        <v>0.75</v>
      </c>
      <c r="R30" s="109">
        <f t="shared" si="3"/>
        <v>1.0833333333333333</v>
      </c>
    </row>
    <row r="31" spans="2:18" ht="18.5" x14ac:dyDescent="0.45">
      <c r="B31" s="124"/>
      <c r="C31" s="125"/>
      <c r="D31" s="125"/>
      <c r="E31" s="18"/>
      <c r="F31" s="212"/>
      <c r="G31" s="212"/>
      <c r="H31" s="212"/>
      <c r="I31" s="212"/>
      <c r="J31" s="212"/>
      <c r="K31" s="212"/>
      <c r="L31" s="212"/>
      <c r="M31" s="212"/>
      <c r="O31" s="96">
        <f t="shared" si="0"/>
        <v>0</v>
      </c>
      <c r="P31" s="97">
        <f t="shared" si="1"/>
        <v>0</v>
      </c>
      <c r="Q31" s="109">
        <f t="shared" si="2"/>
        <v>0</v>
      </c>
      <c r="R31" s="109">
        <f t="shared" si="3"/>
        <v>0</v>
      </c>
    </row>
    <row r="32" spans="2:18" ht="18.5" x14ac:dyDescent="0.45">
      <c r="B32" s="124" t="s">
        <v>117</v>
      </c>
      <c r="C32" s="125">
        <v>0.75902777777777775</v>
      </c>
      <c r="D32" s="125">
        <v>0.96736111111111112</v>
      </c>
      <c r="E32" s="18">
        <v>0.20833333333333337</v>
      </c>
      <c r="F32" s="216" t="str">
        <f>'Dvr '!A31</f>
        <v xml:space="preserve">Faisal Muhammad Al-Saad </v>
      </c>
      <c r="G32" s="217"/>
      <c r="H32" s="217"/>
      <c r="I32" s="218"/>
      <c r="J32" s="212"/>
      <c r="K32" s="212"/>
      <c r="L32" s="212"/>
      <c r="M32" s="212"/>
      <c r="O32" s="96">
        <f t="shared" si="0"/>
        <v>0.20833333333333337</v>
      </c>
      <c r="P32" s="97" t="str">
        <f t="shared" si="1"/>
        <v>MLD16</v>
      </c>
      <c r="Q32" s="109">
        <f t="shared" si="2"/>
        <v>0.75902777777777775</v>
      </c>
      <c r="R32" s="109">
        <f t="shared" si="3"/>
        <v>0.96736111111111112</v>
      </c>
    </row>
    <row r="33" spans="2:22" ht="18.5" x14ac:dyDescent="0.45">
      <c r="B33" s="124"/>
      <c r="C33" s="125"/>
      <c r="D33" s="125"/>
      <c r="E33" s="18"/>
      <c r="F33" s="212"/>
      <c r="G33" s="212"/>
      <c r="H33" s="212"/>
      <c r="I33" s="212"/>
      <c r="J33" s="212"/>
      <c r="K33" s="212"/>
      <c r="L33" s="212"/>
      <c r="M33" s="212"/>
      <c r="O33" s="96">
        <f t="shared" si="0"/>
        <v>0</v>
      </c>
      <c r="P33" s="97">
        <f t="shared" si="1"/>
        <v>0</v>
      </c>
      <c r="Q33" s="109">
        <f t="shared" si="2"/>
        <v>0</v>
      </c>
      <c r="R33" s="109">
        <f t="shared" si="3"/>
        <v>0</v>
      </c>
    </row>
    <row r="34" spans="2:22" ht="18.5" x14ac:dyDescent="0.45">
      <c r="B34" s="124" t="s">
        <v>114</v>
      </c>
      <c r="C34" s="125">
        <v>0.79305555555555551</v>
      </c>
      <c r="D34" s="125">
        <v>1.0013888888888889</v>
      </c>
      <c r="E34" s="18">
        <v>0.20833333333333337</v>
      </c>
      <c r="F34" s="216" t="str">
        <f>'Dvr '!A11</f>
        <v xml:space="preserve">Abdullah Yahya Sahari </v>
      </c>
      <c r="G34" s="217"/>
      <c r="H34" s="217"/>
      <c r="I34" s="218"/>
      <c r="J34" s="212" t="s">
        <v>158</v>
      </c>
      <c r="K34" s="212"/>
      <c r="L34" s="212"/>
      <c r="M34" s="212"/>
      <c r="O34" s="96">
        <f t="shared" si="0"/>
        <v>0.20833333333333337</v>
      </c>
      <c r="P34" s="97" t="str">
        <f t="shared" si="1"/>
        <v>MLD17</v>
      </c>
      <c r="Q34" s="109">
        <f t="shared" si="2"/>
        <v>0.79305555555555551</v>
      </c>
      <c r="R34" s="109">
        <f t="shared" si="3"/>
        <v>1.0013888888888889</v>
      </c>
    </row>
    <row r="35" spans="2:22" ht="18.5" x14ac:dyDescent="0.45">
      <c r="B35" s="124"/>
      <c r="C35" s="125"/>
      <c r="D35" s="125"/>
      <c r="E35" s="18"/>
      <c r="F35" s="212"/>
      <c r="G35" s="212"/>
      <c r="H35" s="212"/>
      <c r="I35" s="212"/>
      <c r="J35" s="212"/>
      <c r="K35" s="212"/>
      <c r="L35" s="212"/>
      <c r="M35" s="212"/>
      <c r="O35" s="96">
        <f t="shared" si="0"/>
        <v>0</v>
      </c>
      <c r="P35" s="97">
        <f t="shared" si="1"/>
        <v>0</v>
      </c>
      <c r="Q35" s="109">
        <f t="shared" si="2"/>
        <v>0</v>
      </c>
      <c r="R35" s="109">
        <f t="shared" si="3"/>
        <v>0</v>
      </c>
    </row>
    <row r="36" spans="2:22" ht="18.5" x14ac:dyDescent="0.45">
      <c r="B36" s="124" t="s">
        <v>111</v>
      </c>
      <c r="C36" s="125">
        <v>0.91666666666666663</v>
      </c>
      <c r="D36" s="125">
        <v>1.25</v>
      </c>
      <c r="E36" s="126">
        <v>0.33333333333333337</v>
      </c>
      <c r="F36" s="216" t="str">
        <f>'Dvr '!A19</f>
        <v>Ayoub Mobarak Al-Lajhar</v>
      </c>
      <c r="G36" s="217"/>
      <c r="H36" s="217"/>
      <c r="I36" s="218"/>
      <c r="J36" s="212"/>
      <c r="K36" s="212"/>
      <c r="L36" s="212"/>
      <c r="M36" s="212"/>
      <c r="O36" s="96">
        <f t="shared" si="0"/>
        <v>0.33333333333333337</v>
      </c>
      <c r="P36" s="97" t="str">
        <f t="shared" si="1"/>
        <v>DD3</v>
      </c>
      <c r="Q36" s="109">
        <f t="shared" si="2"/>
        <v>0.91666666666666663</v>
      </c>
      <c r="R36" s="109">
        <f t="shared" si="3"/>
        <v>1.25</v>
      </c>
    </row>
    <row r="37" spans="2:22" ht="18.5" x14ac:dyDescent="0.45">
      <c r="B37" s="124"/>
      <c r="C37" s="125"/>
      <c r="D37" s="125"/>
      <c r="E37" s="126"/>
      <c r="F37" s="212"/>
      <c r="G37" s="212"/>
      <c r="H37" s="212"/>
      <c r="I37" s="212"/>
      <c r="J37" s="212"/>
      <c r="K37" s="212"/>
      <c r="L37" s="212"/>
      <c r="M37" s="212"/>
      <c r="O37" s="96">
        <f t="shared" si="0"/>
        <v>0</v>
      </c>
      <c r="P37" s="97">
        <f t="shared" si="1"/>
        <v>0</v>
      </c>
      <c r="Q37" s="109">
        <f t="shared" si="2"/>
        <v>0</v>
      </c>
      <c r="R37" s="109">
        <f t="shared" si="3"/>
        <v>0</v>
      </c>
    </row>
    <row r="38" spans="2:22" ht="18.5" x14ac:dyDescent="0.45">
      <c r="B38" s="19"/>
      <c r="C38" s="19"/>
      <c r="D38" s="19"/>
      <c r="E38" s="20"/>
      <c r="F38" s="24"/>
      <c r="G38" s="24"/>
      <c r="H38" s="24"/>
      <c r="I38" s="24"/>
      <c r="J38" s="24"/>
      <c r="K38" s="24"/>
      <c r="L38" s="24"/>
      <c r="M38" s="24"/>
    </row>
    <row r="39" spans="2:22" ht="18.5" x14ac:dyDescent="0.45">
      <c r="B39" s="21" t="s">
        <v>22</v>
      </c>
      <c r="C39" s="19"/>
      <c r="D39" s="19"/>
      <c r="E39" s="19"/>
      <c r="F39" s="24"/>
      <c r="G39" s="24"/>
      <c r="H39" s="24"/>
      <c r="I39" s="24"/>
      <c r="J39" s="24"/>
      <c r="K39" s="24"/>
      <c r="L39" s="24"/>
      <c r="M39" s="24"/>
    </row>
    <row r="40" spans="2:22" ht="18.5" x14ac:dyDescent="0.45">
      <c r="B40" s="15" t="s">
        <v>23</v>
      </c>
      <c r="C40" s="15" t="s">
        <v>18</v>
      </c>
      <c r="D40" s="15" t="s">
        <v>19</v>
      </c>
      <c r="E40" s="15" t="s">
        <v>7</v>
      </c>
      <c r="F40" s="222" t="s">
        <v>20</v>
      </c>
      <c r="G40" s="222"/>
      <c r="H40" s="222"/>
      <c r="I40" s="222"/>
      <c r="J40" s="227" t="s">
        <v>21</v>
      </c>
      <c r="K40" s="220"/>
      <c r="L40" s="220"/>
      <c r="M40" s="221"/>
    </row>
    <row r="41" spans="2:22" ht="18.5" x14ac:dyDescent="0.45">
      <c r="B41" s="124"/>
      <c r="C41" s="125"/>
      <c r="D41" s="125"/>
      <c r="E41" s="126"/>
      <c r="F41" s="208"/>
      <c r="G41" s="208"/>
      <c r="H41" s="208"/>
      <c r="I41" s="208"/>
      <c r="J41" s="208"/>
      <c r="K41" s="208"/>
      <c r="L41" s="208"/>
      <c r="M41" s="208"/>
    </row>
    <row r="42" spans="2:22" ht="18.5" x14ac:dyDescent="0.45">
      <c r="B42" s="124"/>
      <c r="C42" s="125"/>
      <c r="D42" s="125"/>
      <c r="E42" s="126"/>
      <c r="F42" s="208"/>
      <c r="G42" s="208"/>
      <c r="H42" s="208"/>
      <c r="I42" s="208"/>
      <c r="J42" s="208"/>
      <c r="K42" s="208"/>
      <c r="L42" s="208"/>
      <c r="M42" s="208"/>
    </row>
    <row r="43" spans="2:22" ht="18.5" x14ac:dyDescent="0.45">
      <c r="B43" s="124"/>
      <c r="C43" s="125"/>
      <c r="D43" s="125"/>
      <c r="E43" s="126"/>
      <c r="F43" s="223"/>
      <c r="G43" s="223"/>
      <c r="H43" s="223"/>
      <c r="I43" s="223"/>
      <c r="J43" s="226"/>
      <c r="K43" s="223"/>
      <c r="L43" s="223"/>
      <c r="M43" s="223"/>
    </row>
    <row r="44" spans="2:22" ht="18.5" x14ac:dyDescent="0.45">
      <c r="B44" s="16"/>
      <c r="C44" s="17"/>
      <c r="D44" s="17"/>
      <c r="E44" s="18"/>
      <c r="F44" s="223"/>
      <c r="G44" s="223"/>
      <c r="H44" s="223"/>
      <c r="I44" s="223"/>
      <c r="J44" s="226"/>
      <c r="K44" s="223"/>
      <c r="L44" s="223"/>
      <c r="M44" s="223"/>
    </row>
    <row r="45" spans="2:22" ht="18.5" x14ac:dyDescent="0.45">
      <c r="B45" s="16"/>
      <c r="C45" s="17"/>
      <c r="D45" s="17"/>
      <c r="E45" s="18"/>
      <c r="F45" s="223"/>
      <c r="G45" s="223"/>
      <c r="H45" s="223"/>
      <c r="I45" s="223"/>
      <c r="J45" s="226"/>
      <c r="K45" s="223"/>
      <c r="L45" s="223"/>
      <c r="M45" s="223"/>
      <c r="S45" s="147"/>
      <c r="T45" s="26"/>
      <c r="U45" s="26"/>
      <c r="V45" s="26"/>
    </row>
    <row r="46" spans="2:22" ht="18.5" x14ac:dyDescent="0.45">
      <c r="B46" s="19"/>
      <c r="C46" s="19"/>
      <c r="D46" s="19"/>
      <c r="E46" s="19"/>
      <c r="F46" s="19"/>
      <c r="G46" s="19"/>
      <c r="H46" s="19"/>
      <c r="I46" s="19"/>
      <c r="J46" s="19"/>
      <c r="K46" s="19"/>
      <c r="L46" s="19"/>
      <c r="M46" s="19"/>
      <c r="O46" s="196"/>
      <c r="P46" s="196"/>
      <c r="Q46" s="196"/>
      <c r="R46" s="196"/>
    </row>
    <row r="47" spans="2:22" ht="18.5" x14ac:dyDescent="0.45">
      <c r="B47" s="22" t="s">
        <v>29</v>
      </c>
      <c r="C47" s="19"/>
      <c r="D47" s="19"/>
      <c r="E47" s="19"/>
      <c r="F47" s="19"/>
      <c r="G47" s="19"/>
      <c r="H47" s="19"/>
      <c r="I47" s="22" t="s">
        <v>24</v>
      </c>
      <c r="J47" s="19"/>
      <c r="K47" s="19"/>
      <c r="L47" s="19"/>
      <c r="M47" s="19"/>
    </row>
    <row r="48" spans="2:22" ht="18.5" x14ac:dyDescent="0.45">
      <c r="B48" s="15" t="s">
        <v>25</v>
      </c>
      <c r="C48" s="227" t="s">
        <v>20</v>
      </c>
      <c r="D48" s="220"/>
      <c r="E48" s="220"/>
      <c r="F48" s="221"/>
      <c r="G48" s="19"/>
      <c r="H48" s="19"/>
      <c r="I48" s="227" t="s">
        <v>20</v>
      </c>
      <c r="J48" s="220"/>
      <c r="K48" s="220"/>
      <c r="L48" s="221"/>
      <c r="M48" s="19"/>
    </row>
    <row r="49" spans="2:13" ht="18.5" x14ac:dyDescent="0.45">
      <c r="B49" s="16" t="s">
        <v>147</v>
      </c>
      <c r="C49" s="216" t="str">
        <f>'Dvr '!A34</f>
        <v xml:space="preserve">Faisal Saleh Saad Al-Mutairi </v>
      </c>
      <c r="D49" s="217"/>
      <c r="E49" s="217"/>
      <c r="F49" s="218"/>
      <c r="G49" s="19"/>
      <c r="H49" s="19"/>
      <c r="I49" s="219" t="str">
        <f>'Dvr '!A8</f>
        <v xml:space="preserve">Saad K Al O taibi </v>
      </c>
      <c r="J49" s="219"/>
      <c r="K49" s="219"/>
      <c r="L49" s="219"/>
      <c r="M49" s="19"/>
    </row>
    <row r="50" spans="2:13" ht="18.5" x14ac:dyDescent="0.45">
      <c r="B50" s="16" t="s">
        <v>150</v>
      </c>
      <c r="C50" s="216" t="str">
        <f>'Dvr '!A17</f>
        <v>Rakan Asiri</v>
      </c>
      <c r="D50" s="217"/>
      <c r="E50" s="217"/>
      <c r="F50" s="218"/>
      <c r="G50" s="19"/>
      <c r="H50" s="19"/>
      <c r="I50" s="213" t="str">
        <f>'Dvr '!A9</f>
        <v>Abdulrahman Mohammed Al-Juhani</v>
      </c>
      <c r="J50" s="214"/>
      <c r="K50" s="214"/>
      <c r="L50" s="215"/>
      <c r="M50" s="19"/>
    </row>
    <row r="51" spans="2:13" ht="18.5" x14ac:dyDescent="0.45">
      <c r="B51" s="16"/>
      <c r="C51" s="213"/>
      <c r="D51" s="214"/>
      <c r="E51" s="214"/>
      <c r="F51" s="215"/>
      <c r="G51" s="19"/>
      <c r="H51" s="19"/>
      <c r="I51" s="212" t="str">
        <f>'Dvr '!A15</f>
        <v xml:space="preserve">Shalan Al Qarni </v>
      </c>
      <c r="J51" s="212"/>
      <c r="K51" s="212"/>
      <c r="L51" s="212"/>
      <c r="M51" s="19"/>
    </row>
    <row r="52" spans="2:13" ht="18.5" x14ac:dyDescent="0.45">
      <c r="B52" s="16"/>
      <c r="C52" s="219"/>
      <c r="D52" s="219"/>
      <c r="E52" s="219"/>
      <c r="F52" s="219"/>
      <c r="G52" s="19"/>
      <c r="H52" s="19"/>
      <c r="I52" s="209" t="str">
        <f>'Dvr '!A16</f>
        <v xml:space="preserve">Tariq Ahmed Alhamrani </v>
      </c>
      <c r="J52" s="210"/>
      <c r="K52" s="210"/>
      <c r="L52" s="211"/>
      <c r="M52" s="19"/>
    </row>
    <row r="53" spans="2:13" ht="18.5" x14ac:dyDescent="0.45">
      <c r="B53" s="16"/>
      <c r="C53" s="219"/>
      <c r="D53" s="219"/>
      <c r="E53" s="219"/>
      <c r="F53" s="219"/>
      <c r="G53" s="19"/>
      <c r="H53" s="19"/>
      <c r="I53" s="212" t="str">
        <f>'Dvr '!A21</f>
        <v>Abdullah M  Al Harbi</v>
      </c>
      <c r="J53" s="212"/>
      <c r="K53" s="212"/>
      <c r="L53" s="212"/>
      <c r="M53" s="19"/>
    </row>
    <row r="54" spans="2:13" ht="18.5" x14ac:dyDescent="0.45">
      <c r="B54" s="16"/>
      <c r="C54" s="219"/>
      <c r="D54" s="219"/>
      <c r="E54" s="219"/>
      <c r="F54" s="219"/>
      <c r="G54" s="19"/>
      <c r="H54" s="19"/>
      <c r="I54" s="209" t="str">
        <f>'Dvr '!A7</f>
        <v xml:space="preserve">Aqeel bin Khalid Al-Melifi </v>
      </c>
      <c r="J54" s="210"/>
      <c r="K54" s="210"/>
      <c r="L54" s="211"/>
      <c r="M54" s="19"/>
    </row>
    <row r="55" spans="2:13" ht="18.5" x14ac:dyDescent="0.45">
      <c r="I55" s="219" t="str">
        <f>'Dvr '!A23</f>
        <v>Ziad Marawan Seif</v>
      </c>
      <c r="J55" s="219"/>
      <c r="K55" s="219"/>
      <c r="L55" s="219"/>
    </row>
    <row r="56" spans="2:13" ht="18.5" x14ac:dyDescent="0.45">
      <c r="I56" s="219" t="str">
        <f>'Dvr '!A28</f>
        <v xml:space="preserve">Mubarak Abdul Latif Al-Ghamdi  </v>
      </c>
      <c r="J56" s="219"/>
      <c r="K56" s="219"/>
      <c r="L56" s="219"/>
    </row>
    <row r="57" spans="2:13" ht="18.5" x14ac:dyDescent="0.45">
      <c r="I57" s="212" t="str">
        <f>'Dvr '!A18</f>
        <v>Vacancy 1</v>
      </c>
      <c r="J57" s="212"/>
      <c r="K57" s="212"/>
      <c r="L57" s="212"/>
    </row>
    <row r="58" spans="2:13" ht="18.5" x14ac:dyDescent="0.45">
      <c r="I58" s="209" t="str">
        <f>'Dvr '!A24</f>
        <v>Ryan Al Hijri</v>
      </c>
      <c r="J58" s="210"/>
      <c r="K58" s="210"/>
      <c r="L58" s="211"/>
    </row>
    <row r="59" spans="2:13" ht="18.5" x14ac:dyDescent="0.45">
      <c r="I59" s="219" t="str">
        <f>'Dvr '!A29</f>
        <v>Turki M Al Qabli</v>
      </c>
      <c r="J59" s="219"/>
      <c r="K59" s="219"/>
      <c r="L59" s="219"/>
    </row>
    <row r="60" spans="2:13" ht="18.5" x14ac:dyDescent="0.45">
      <c r="I60" s="219" t="str">
        <f>'Dvr '!A33</f>
        <v xml:space="preserve">Khaled Mohammed Al-Ghamdi </v>
      </c>
      <c r="J60" s="219"/>
      <c r="K60" s="219"/>
      <c r="L60" s="219"/>
    </row>
  </sheetData>
  <mergeCells count="92">
    <mergeCell ref="F11:I11"/>
    <mergeCell ref="F13:I13"/>
    <mergeCell ref="F15:I15"/>
    <mergeCell ref="J33:M33"/>
    <mergeCell ref="F34:I34"/>
    <mergeCell ref="J30:M30"/>
    <mergeCell ref="F25:I25"/>
    <mergeCell ref="J25:M25"/>
    <mergeCell ref="J29:M29"/>
    <mergeCell ref="J28:M28"/>
    <mergeCell ref="F26:I26"/>
    <mergeCell ref="F32:I32"/>
    <mergeCell ref="F16:I16"/>
    <mergeCell ref="F28:I28"/>
    <mergeCell ref="F33:I33"/>
    <mergeCell ref="F22:I22"/>
    <mergeCell ref="F24:I24"/>
    <mergeCell ref="F12:I12"/>
    <mergeCell ref="J21:M21"/>
    <mergeCell ref="J18:M18"/>
    <mergeCell ref="F14:I14"/>
    <mergeCell ref="F20:I20"/>
    <mergeCell ref="J14:M14"/>
    <mergeCell ref="J12:M12"/>
    <mergeCell ref="F19:I19"/>
    <mergeCell ref="J24:M24"/>
    <mergeCell ref="J16:M16"/>
    <mergeCell ref="F23:I23"/>
    <mergeCell ref="J23:M23"/>
    <mergeCell ref="J20:M20"/>
    <mergeCell ref="F18:I18"/>
    <mergeCell ref="J22:M22"/>
    <mergeCell ref="F10:I10"/>
    <mergeCell ref="B4:C4"/>
    <mergeCell ref="D4:E4"/>
    <mergeCell ref="F8:I8"/>
    <mergeCell ref="J8:M8"/>
    <mergeCell ref="F9:I9"/>
    <mergeCell ref="F30:I30"/>
    <mergeCell ref="F45:I45"/>
    <mergeCell ref="F27:I27"/>
    <mergeCell ref="J41:M41"/>
    <mergeCell ref="F43:I43"/>
    <mergeCell ref="J44:M44"/>
    <mergeCell ref="J42:M42"/>
    <mergeCell ref="F42:I42"/>
    <mergeCell ref="F40:I40"/>
    <mergeCell ref="F37:I37"/>
    <mergeCell ref="J40:M40"/>
    <mergeCell ref="F44:I44"/>
    <mergeCell ref="F29:I29"/>
    <mergeCell ref="F31:I31"/>
    <mergeCell ref="J31:M31"/>
    <mergeCell ref="F36:I36"/>
    <mergeCell ref="F35:I35"/>
    <mergeCell ref="J35:M35"/>
    <mergeCell ref="C50:F50"/>
    <mergeCell ref="J45:M45"/>
    <mergeCell ref="J34:M34"/>
    <mergeCell ref="F41:I41"/>
    <mergeCell ref="I50:L50"/>
    <mergeCell ref="C49:F49"/>
    <mergeCell ref="I49:L49"/>
    <mergeCell ref="I48:L48"/>
    <mergeCell ref="I60:L60"/>
    <mergeCell ref="J43:M43"/>
    <mergeCell ref="C54:F54"/>
    <mergeCell ref="I56:L56"/>
    <mergeCell ref="C48:F48"/>
    <mergeCell ref="I54:L54"/>
    <mergeCell ref="I55:L55"/>
    <mergeCell ref="I59:L59"/>
    <mergeCell ref="I57:L57"/>
    <mergeCell ref="I58:L58"/>
    <mergeCell ref="C53:F53"/>
    <mergeCell ref="C51:F51"/>
    <mergeCell ref="C52:F52"/>
    <mergeCell ref="I52:L52"/>
    <mergeCell ref="I53:L53"/>
    <mergeCell ref="I51:L51"/>
    <mergeCell ref="J19:M19"/>
    <mergeCell ref="J36:M36"/>
    <mergeCell ref="J37:M37"/>
    <mergeCell ref="J9:M9"/>
    <mergeCell ref="J11:M11"/>
    <mergeCell ref="J13:M13"/>
    <mergeCell ref="J15:M15"/>
    <mergeCell ref="J17:M17"/>
    <mergeCell ref="J32:M32"/>
    <mergeCell ref="J27:M27"/>
    <mergeCell ref="J10:M10"/>
    <mergeCell ref="J26:M26"/>
  </mergeCells>
  <conditionalFormatting sqref="C10:D11">
    <cfRule type="containsText" dxfId="235" priority="44" operator="containsText" text="TC">
      <formula>NOT(ISERROR(SEARCH("TC",C10)))</formula>
    </cfRule>
    <cfRule type="containsText" dxfId="234" priority="45" operator="containsText" text="N">
      <formula>NOT(ISERROR(SEARCH("N",C10)))</formula>
    </cfRule>
    <cfRule type="containsText" dxfId="233" priority="46" operator="containsText" text="TC">
      <formula>NOT(ISERROR(SEARCH("TC",C10)))</formula>
    </cfRule>
  </conditionalFormatting>
  <conditionalFormatting sqref="C21:D22">
    <cfRule type="containsText" dxfId="232" priority="57" operator="containsText" text="TC">
      <formula>NOT(ISERROR(SEARCH("TC",C21)))</formula>
    </cfRule>
  </conditionalFormatting>
  <conditionalFormatting sqref="C24:D27 E10:E24 C14:D19">
    <cfRule type="containsText" dxfId="231" priority="47" operator="containsText" text="TC">
      <formula>NOT(ISERROR(SEARCH("TC",C10)))</formula>
    </cfRule>
  </conditionalFormatting>
  <conditionalFormatting sqref="C30:D30">
    <cfRule type="containsText" dxfId="230" priority="41" operator="containsText" text="TC">
      <formula>NOT(ISERROR(SEARCH("TC",C30)))</formula>
    </cfRule>
    <cfRule type="containsText" dxfId="229" priority="42" operator="containsText" text="N">
      <formula>NOT(ISERROR(SEARCH("N",C30)))</formula>
    </cfRule>
    <cfRule type="containsText" dxfId="228" priority="43" operator="containsText" text="TC">
      <formula>NOT(ISERROR(SEARCH("TC",C30)))</formula>
    </cfRule>
  </conditionalFormatting>
  <conditionalFormatting sqref="C32:D32">
    <cfRule type="containsText" dxfId="227" priority="35" operator="containsText" text="N">
      <formula>NOT(ISERROR(SEARCH("N",C32)))</formula>
    </cfRule>
    <cfRule type="containsText" dxfId="226" priority="36" operator="containsText" text="TC">
      <formula>NOT(ISERROR(SEARCH("TC",C32)))</formula>
    </cfRule>
  </conditionalFormatting>
  <conditionalFormatting sqref="C12:E13 C34:E34 C20:E20">
    <cfRule type="containsText" dxfId="225" priority="74" operator="containsText" text="TC">
      <formula>NOT(ISERROR(SEARCH("TC",C12)))</formula>
    </cfRule>
  </conditionalFormatting>
  <conditionalFormatting sqref="C12:E13 C34:E34">
    <cfRule type="containsText" dxfId="224" priority="68" operator="containsText" text="N">
      <formula>NOT(ISERROR(SEARCH("N",C12)))</formula>
    </cfRule>
  </conditionalFormatting>
  <conditionalFormatting sqref="C23:E23">
    <cfRule type="containsText" dxfId="223" priority="7" operator="containsText" text="TC">
      <formula>NOT(ISERROR(SEARCH("TC",C23)))</formula>
    </cfRule>
  </conditionalFormatting>
  <conditionalFormatting sqref="C26:E26">
    <cfRule type="containsText" dxfId="222" priority="39" operator="containsText" text="N">
      <formula>NOT(ISERROR(SEARCH("N",C26)))</formula>
    </cfRule>
  </conditionalFormatting>
  <conditionalFormatting sqref="C27:E27 C25:E25">
    <cfRule type="containsText" dxfId="221" priority="124" operator="containsText" text="TC">
      <formula>NOT(ISERROR(SEARCH("TC",C25)))</formula>
    </cfRule>
  </conditionalFormatting>
  <conditionalFormatting sqref="C27:E27">
    <cfRule type="containsText" dxfId="220" priority="123" operator="containsText" text="N">
      <formula>NOT(ISERROR(SEARCH("N",C27)))</formula>
    </cfRule>
  </conditionalFormatting>
  <conditionalFormatting sqref="C28:E29">
    <cfRule type="containsText" dxfId="219" priority="5" operator="containsText" text="N">
      <formula>NOT(ISERROR(SEARCH("N",C28)))</formula>
    </cfRule>
    <cfRule type="containsText" dxfId="218" priority="6" operator="containsText" text="TC">
      <formula>NOT(ISERROR(SEARCH("TC",C28)))</formula>
    </cfRule>
  </conditionalFormatting>
  <conditionalFormatting sqref="C36:E37 C14:D15">
    <cfRule type="containsText" dxfId="217" priority="62" operator="containsText" text="TC">
      <formula>NOT(ISERROR(SEARCH("TC",C14)))</formula>
    </cfRule>
  </conditionalFormatting>
  <conditionalFormatting sqref="C36:E37">
    <cfRule type="containsText" dxfId="216" priority="61" operator="containsText" text="N">
      <formula>NOT(ISERROR(SEARCH("N",C36)))</formula>
    </cfRule>
  </conditionalFormatting>
  <conditionalFormatting sqref="C49:F50 J22:M22 F22:I37 F18:I20 F9:I16">
    <cfRule type="duplicateValues" dxfId="215" priority="6866"/>
  </conditionalFormatting>
  <conditionalFormatting sqref="E10:E23 C14:D17 C18:E25">
    <cfRule type="containsText" dxfId="214" priority="48" operator="containsText" text="N">
      <formula>NOT(ISERROR(SEARCH("N",C10)))</formula>
    </cfRule>
  </conditionalFormatting>
  <conditionalFormatting sqref="E16:E19">
    <cfRule type="containsText" dxfId="213" priority="89" operator="containsText" text="TC">
      <formula>NOT(ISERROR(SEARCH("TC",E16)))</formula>
    </cfRule>
  </conditionalFormatting>
  <conditionalFormatting sqref="E22">
    <cfRule type="containsText" dxfId="212" priority="84" operator="containsText" text="TC">
      <formula>NOT(ISERROR(SEARCH("TC",E22)))</formula>
    </cfRule>
  </conditionalFormatting>
  <conditionalFormatting sqref="E25 E27">
    <cfRule type="containsText" dxfId="211" priority="143" operator="containsText" text="N">
      <formula>NOT(ISERROR(SEARCH("N",E25)))</formula>
    </cfRule>
    <cfRule type="containsText" dxfId="210" priority="144" operator="containsText" text="TC">
      <formula>NOT(ISERROR(SEARCH("TC",E25)))</formula>
    </cfRule>
  </conditionalFormatting>
  <conditionalFormatting sqref="E26 C31:E31 E32 C33:E33 C35:E35">
    <cfRule type="containsText" dxfId="209" priority="85" operator="containsText" text="N">
      <formula>NOT(ISERROR(SEARCH("N",C26)))</formula>
    </cfRule>
    <cfRule type="containsText" dxfId="208" priority="96" operator="containsText" text="TC">
      <formula>NOT(ISERROR(SEARCH("TC",C26)))</formula>
    </cfRule>
  </conditionalFormatting>
  <conditionalFormatting sqref="E28">
    <cfRule type="containsText" dxfId="207" priority="14" operator="containsText" text="N">
      <formula>NOT(ISERROR(SEARCH("N",E28)))</formula>
    </cfRule>
    <cfRule type="containsText" dxfId="206" priority="15" operator="containsText" text="TC">
      <formula>NOT(ISERROR(SEARCH("TC",E28)))</formula>
    </cfRule>
  </conditionalFormatting>
  <conditionalFormatting sqref="E29">
    <cfRule type="containsText" dxfId="205" priority="4" operator="containsText" text="TC">
      <formula>NOT(ISERROR(SEARCH("TC",E29)))</formula>
    </cfRule>
  </conditionalFormatting>
  <conditionalFormatting sqref="E29:E36">
    <cfRule type="containsText" dxfId="204" priority="3" operator="containsText" text="N">
      <formula>NOT(ISERROR(SEARCH("N",E29)))</formula>
    </cfRule>
  </conditionalFormatting>
  <conditionalFormatting sqref="E30">
    <cfRule type="containsText" dxfId="203" priority="130" operator="containsText" text="N">
      <formula>NOT(ISERROR(SEARCH("N",E30)))</formula>
    </cfRule>
  </conditionalFormatting>
  <conditionalFormatting sqref="E30:E35 E26">
    <cfRule type="containsText" dxfId="202" priority="70" operator="containsText" text="TC">
      <formula>NOT(ISERROR(SEARCH("TC",E26)))</formula>
    </cfRule>
  </conditionalFormatting>
  <conditionalFormatting sqref="E36">
    <cfRule type="containsText" dxfId="201" priority="34" operator="containsText" text="TC">
      <formula>NOT(ISERROR(SEARCH("TC",E36)))</formula>
    </cfRule>
  </conditionalFormatting>
  <conditionalFormatting sqref="E41:E43">
    <cfRule type="containsText" dxfId="200" priority="63" operator="containsText" text="N">
      <formula>NOT(ISERROR(SEARCH("N",E41)))</formula>
    </cfRule>
    <cfRule type="containsText" dxfId="199" priority="64" operator="containsText" text="TC">
      <formula>NOT(ISERROR(SEARCH("TC",E41)))</formula>
    </cfRule>
    <cfRule type="containsText" dxfId="198" priority="65" operator="containsText" text="N">
      <formula>NOT(ISERROR(SEARCH("N",E41)))</formula>
    </cfRule>
    <cfRule type="containsText" dxfId="197" priority="66" operator="containsText" text="TC">
      <formula>NOT(ISERROR(SEARCH("TC",E41)))</formula>
    </cfRule>
  </conditionalFormatting>
  <conditionalFormatting sqref="I49:L60">
    <cfRule type="duplicateValues" dxfId="196" priority="2"/>
  </conditionalFormatting>
  <pageMargins left="0.7" right="0.7" top="0.75" bottom="0.75" header="0.3" footer="0.3"/>
  <pageSetup paperSize="9" scale="60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B2:S64"/>
  <sheetViews>
    <sheetView topLeftCell="A3" zoomScale="71" zoomScaleNormal="55" workbookViewId="0">
      <selection activeCell="C21" sqref="C21"/>
    </sheetView>
  </sheetViews>
  <sheetFormatPr defaultColWidth="9" defaultRowHeight="14.5" x14ac:dyDescent="0.35"/>
  <cols>
    <col min="1" max="1" width="9" style="10"/>
    <col min="2" max="2" width="14.26953125" style="10" customWidth="1"/>
    <col min="3" max="5" width="12.7265625" style="10" customWidth="1"/>
    <col min="6" max="7" width="9.1796875" style="10" customWidth="1"/>
    <col min="8" max="8" width="9" style="10"/>
    <col min="9" max="9" width="15.54296875" style="10" bestFit="1" customWidth="1"/>
    <col min="10" max="12" width="9" style="10"/>
    <col min="13" max="13" width="9.1796875" style="10" customWidth="1"/>
    <col min="14" max="14" width="9" style="80" customWidth="1"/>
    <col min="15" max="18" width="9" style="195" hidden="1" customWidth="1"/>
    <col min="19" max="19" width="9" style="80" customWidth="1"/>
    <col min="20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3</v>
      </c>
      <c r="C4" s="228"/>
      <c r="D4" s="229">
        <f>'DAS Tue'!D4+1</f>
        <v>45924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22" t="s">
        <v>20</v>
      </c>
      <c r="G8" s="222"/>
      <c r="H8" s="222"/>
      <c r="I8" s="222"/>
      <c r="J8" s="227" t="s">
        <v>21</v>
      </c>
      <c r="K8" s="220"/>
      <c r="L8" s="220"/>
      <c r="M8" s="221"/>
    </row>
    <row r="9" spans="2:18" ht="18.5" x14ac:dyDescent="0.45">
      <c r="B9" s="15"/>
      <c r="C9" s="15"/>
      <c r="D9" s="15"/>
      <c r="E9" s="15"/>
      <c r="F9" s="212"/>
      <c r="G9" s="212"/>
      <c r="H9" s="212"/>
      <c r="I9" s="212"/>
      <c r="J9" s="212"/>
      <c r="K9" s="212"/>
      <c r="L9" s="212"/>
      <c r="M9" s="212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18" ht="18.5" x14ac:dyDescent="0.45">
      <c r="B10" s="16" t="s">
        <v>113</v>
      </c>
      <c r="C10" s="125">
        <v>0.15486111111111112</v>
      </c>
      <c r="D10" s="17">
        <v>0.36319444444444443</v>
      </c>
      <c r="E10" s="126">
        <v>0.20833333333333331</v>
      </c>
      <c r="F10" s="216" t="str">
        <f>'Dvr '!A27</f>
        <v xml:space="preserve">Mohammed A Al Raddadi </v>
      </c>
      <c r="G10" s="217"/>
      <c r="H10" s="217"/>
      <c r="I10" s="218"/>
      <c r="J10" s="216" t="str">
        <f>'Dvr '!A22</f>
        <v>Vacancy 2</v>
      </c>
      <c r="K10" s="217"/>
      <c r="L10" s="217"/>
      <c r="M10" s="218"/>
      <c r="O10" s="96">
        <f t="shared" ref="O10:O43" si="0">E10</f>
        <v>0.20833333333333331</v>
      </c>
      <c r="P10" s="97" t="str">
        <f t="shared" ref="P10:P43" si="1">B10</f>
        <v>MLD1</v>
      </c>
      <c r="Q10" s="109">
        <f t="shared" ref="Q10:Q43" si="2">C10</f>
        <v>0.15486111111111112</v>
      </c>
      <c r="R10" s="109">
        <f t="shared" ref="R10:R43" si="3">D10</f>
        <v>0.36319444444444443</v>
      </c>
    </row>
    <row r="11" spans="2:18" ht="18.5" x14ac:dyDescent="0.45">
      <c r="B11" s="16"/>
      <c r="C11" s="125"/>
      <c r="D11" s="17"/>
      <c r="E11" s="126"/>
      <c r="F11" s="212"/>
      <c r="G11" s="212"/>
      <c r="H11" s="212"/>
      <c r="I11" s="212"/>
      <c r="J11" s="212"/>
      <c r="K11" s="212"/>
      <c r="L11" s="212"/>
      <c r="M11" s="212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</row>
    <row r="12" spans="2:18" ht="18.5" x14ac:dyDescent="0.45">
      <c r="B12" s="124" t="s">
        <v>122</v>
      </c>
      <c r="C12" s="125">
        <v>0.19722222222222222</v>
      </c>
      <c r="D12" s="125">
        <v>0.53055555555555556</v>
      </c>
      <c r="E12" s="126">
        <v>0.33333333333333337</v>
      </c>
      <c r="F12" s="216" t="str">
        <f>'Dvr '!A14</f>
        <v xml:space="preserve">Abdulah M. Yahya </v>
      </c>
      <c r="G12" s="217"/>
      <c r="H12" s="217"/>
      <c r="I12" s="218"/>
      <c r="J12" s="212"/>
      <c r="K12" s="212"/>
      <c r="L12" s="212"/>
      <c r="M12" s="212"/>
      <c r="O12" s="96">
        <f t="shared" si="0"/>
        <v>0.33333333333333337</v>
      </c>
      <c r="P12" s="97" t="str">
        <f t="shared" si="1"/>
        <v>SP-R</v>
      </c>
      <c r="Q12" s="109">
        <f t="shared" si="2"/>
        <v>0.19722222222222222</v>
      </c>
      <c r="R12" s="109">
        <f t="shared" si="3"/>
        <v>0.53055555555555556</v>
      </c>
    </row>
    <row r="13" spans="2:18" ht="18.5" x14ac:dyDescent="0.45">
      <c r="B13" s="124"/>
      <c r="C13" s="125"/>
      <c r="D13" s="125"/>
      <c r="E13" s="126"/>
      <c r="F13" s="212"/>
      <c r="G13" s="212"/>
      <c r="H13" s="212"/>
      <c r="I13" s="212"/>
      <c r="J13" s="212"/>
      <c r="K13" s="212"/>
      <c r="L13" s="212"/>
      <c r="M13" s="212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</row>
    <row r="14" spans="2:18" ht="18.5" x14ac:dyDescent="0.45">
      <c r="B14" s="124" t="s">
        <v>122</v>
      </c>
      <c r="C14" s="125">
        <v>0.19722222222222222</v>
      </c>
      <c r="D14" s="125">
        <v>0.53055555555555556</v>
      </c>
      <c r="E14" s="126">
        <v>0.33333333333333337</v>
      </c>
      <c r="F14" s="216" t="str">
        <f>'Dvr '!A20</f>
        <v>Faisal Al Nemry</v>
      </c>
      <c r="G14" s="217"/>
      <c r="H14" s="217"/>
      <c r="I14" s="218"/>
      <c r="J14" s="212"/>
      <c r="K14" s="212"/>
      <c r="L14" s="212"/>
      <c r="M14" s="212"/>
      <c r="O14" s="96">
        <f t="shared" si="0"/>
        <v>0.33333333333333337</v>
      </c>
      <c r="P14" s="97" t="str">
        <f t="shared" si="1"/>
        <v>SP-R</v>
      </c>
      <c r="Q14" s="109">
        <f t="shared" si="2"/>
        <v>0.19722222222222222</v>
      </c>
      <c r="R14" s="109">
        <f t="shared" si="3"/>
        <v>0.53055555555555556</v>
      </c>
    </row>
    <row r="15" spans="2:18" ht="18.5" x14ac:dyDescent="0.45">
      <c r="B15" s="124"/>
      <c r="C15" s="125"/>
      <c r="D15" s="125"/>
      <c r="E15" s="126"/>
      <c r="F15" s="212"/>
      <c r="G15" s="212"/>
      <c r="H15" s="212"/>
      <c r="I15" s="212"/>
      <c r="J15" s="212"/>
      <c r="K15" s="212"/>
      <c r="L15" s="212"/>
      <c r="M15" s="212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</row>
    <row r="16" spans="2:18" ht="18.5" x14ac:dyDescent="0.45">
      <c r="B16" s="124" t="s">
        <v>112</v>
      </c>
      <c r="C16" s="125">
        <v>0.19722222222222222</v>
      </c>
      <c r="D16" s="125">
        <v>0.6791666666666667</v>
      </c>
      <c r="E16" s="126">
        <v>0.48194444444444451</v>
      </c>
      <c r="F16" s="216" t="str">
        <f>'Dvr '!A7</f>
        <v xml:space="preserve">Aqeel bin Khalid Al-Melifi </v>
      </c>
      <c r="G16" s="217"/>
      <c r="H16" s="217"/>
      <c r="I16" s="218"/>
      <c r="J16" s="212"/>
      <c r="K16" s="212"/>
      <c r="L16" s="212"/>
      <c r="M16" s="212"/>
      <c r="O16" s="96">
        <f t="shared" si="0"/>
        <v>0.48194444444444451</v>
      </c>
      <c r="P16" s="97" t="str">
        <f t="shared" si="1"/>
        <v>MLD4&amp;7</v>
      </c>
      <c r="Q16" s="109">
        <f t="shared" si="2"/>
        <v>0.19722222222222222</v>
      </c>
      <c r="R16" s="109">
        <f t="shared" si="3"/>
        <v>0.6791666666666667</v>
      </c>
    </row>
    <row r="17" spans="2:18" ht="18.5" x14ac:dyDescent="0.45">
      <c r="B17" s="124"/>
      <c r="C17" s="125"/>
      <c r="D17" s="125"/>
      <c r="E17" s="126"/>
      <c r="F17" s="212"/>
      <c r="G17" s="212"/>
      <c r="H17" s="212"/>
      <c r="I17" s="212"/>
      <c r="J17" s="212"/>
      <c r="K17" s="212"/>
      <c r="L17" s="212"/>
      <c r="M17" s="212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</row>
    <row r="18" spans="2:18" ht="18.5" x14ac:dyDescent="0.45">
      <c r="B18" s="124" t="s">
        <v>119</v>
      </c>
      <c r="C18" s="125">
        <v>0.20833333333333334</v>
      </c>
      <c r="D18" s="125">
        <v>0.60069444444444442</v>
      </c>
      <c r="E18" s="126">
        <v>0.39236111111111105</v>
      </c>
      <c r="F18" s="219" t="str">
        <f>'Dvr '!A32</f>
        <v>Mishary Abdel Qader Al-Maghoudi</v>
      </c>
      <c r="G18" s="219"/>
      <c r="H18" s="219"/>
      <c r="I18" s="219"/>
      <c r="J18" s="212"/>
      <c r="K18" s="212"/>
      <c r="L18" s="212"/>
      <c r="M18" s="212"/>
      <c r="O18" s="96">
        <f t="shared" si="0"/>
        <v>0.39236111111111105</v>
      </c>
      <c r="P18" s="97" t="str">
        <f t="shared" si="1"/>
        <v>RST1</v>
      </c>
      <c r="Q18" s="109">
        <f t="shared" si="2"/>
        <v>0.20833333333333334</v>
      </c>
      <c r="R18" s="109">
        <f t="shared" si="3"/>
        <v>0.60069444444444442</v>
      </c>
    </row>
    <row r="19" spans="2:18" ht="18.5" x14ac:dyDescent="0.45">
      <c r="B19" s="124"/>
      <c r="C19" s="125"/>
      <c r="D19" s="125"/>
      <c r="E19" s="126"/>
      <c r="F19" s="212"/>
      <c r="G19" s="212"/>
      <c r="H19" s="212"/>
      <c r="I19" s="212"/>
      <c r="J19" s="212"/>
      <c r="K19" s="212"/>
      <c r="L19" s="212"/>
      <c r="M19" s="212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</row>
    <row r="20" spans="2:18" ht="18.5" x14ac:dyDescent="0.45">
      <c r="B20" s="124" t="s">
        <v>122</v>
      </c>
      <c r="C20" s="125">
        <v>0.25347222222222221</v>
      </c>
      <c r="D20" s="17">
        <v>0.5625</v>
      </c>
      <c r="E20" s="126">
        <v>0.33333333333333337</v>
      </c>
      <c r="F20" s="216" t="str">
        <f>'Dvr '!A13</f>
        <v xml:space="preserve">Abdulaziz bin Nasser Marghalani </v>
      </c>
      <c r="G20" s="217"/>
      <c r="H20" s="217"/>
      <c r="I20" s="218"/>
      <c r="J20" s="212"/>
      <c r="K20" s="212"/>
      <c r="L20" s="212"/>
      <c r="M20" s="212"/>
      <c r="O20" s="96">
        <f t="shared" si="0"/>
        <v>0.33333333333333337</v>
      </c>
      <c r="P20" s="97" t="str">
        <f t="shared" si="1"/>
        <v>SP-R</v>
      </c>
      <c r="Q20" s="109">
        <f t="shared" si="2"/>
        <v>0.25347222222222221</v>
      </c>
      <c r="R20" s="109">
        <f t="shared" si="3"/>
        <v>0.5625</v>
      </c>
    </row>
    <row r="21" spans="2:18" ht="18.5" x14ac:dyDescent="0.45">
      <c r="B21" s="16"/>
      <c r="C21" s="125"/>
      <c r="D21" s="17"/>
      <c r="E21" s="126"/>
      <c r="F21" s="212"/>
      <c r="G21" s="212"/>
      <c r="H21" s="212"/>
      <c r="I21" s="212"/>
      <c r="J21" s="212"/>
      <c r="K21" s="212"/>
      <c r="L21" s="212"/>
      <c r="M21" s="212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</row>
    <row r="22" spans="2:18" ht="18.5" x14ac:dyDescent="0.45">
      <c r="B22" s="124" t="s">
        <v>73</v>
      </c>
      <c r="C22" s="125">
        <v>0.25</v>
      </c>
      <c r="D22" s="125">
        <v>0.58333333333333337</v>
      </c>
      <c r="E22" s="126">
        <f>D22-C22</f>
        <v>0.33333333333333337</v>
      </c>
      <c r="F22" s="216" t="str">
        <f>'Dvr '!A39</f>
        <v>Ibrahim Abdullah Al-Suhaimi</v>
      </c>
      <c r="G22" s="217"/>
      <c r="H22" s="217"/>
      <c r="I22" s="218"/>
      <c r="J22" s="212"/>
      <c r="K22" s="212"/>
      <c r="L22" s="212"/>
      <c r="M22" s="212"/>
      <c r="O22" s="96">
        <f t="shared" si="0"/>
        <v>0.33333333333333337</v>
      </c>
      <c r="P22" s="97" t="str">
        <f t="shared" si="1"/>
        <v>RDD1</v>
      </c>
      <c r="Q22" s="109">
        <f t="shared" si="2"/>
        <v>0.25</v>
      </c>
      <c r="R22" s="109">
        <f t="shared" si="3"/>
        <v>0.58333333333333337</v>
      </c>
    </row>
    <row r="23" spans="2:18" ht="18.5" x14ac:dyDescent="0.45">
      <c r="B23" s="124"/>
      <c r="C23" s="125"/>
      <c r="D23" s="125"/>
      <c r="E23" s="126"/>
      <c r="F23" s="212"/>
      <c r="G23" s="212"/>
      <c r="H23" s="212"/>
      <c r="I23" s="212"/>
      <c r="J23" s="212"/>
      <c r="K23" s="212"/>
      <c r="L23" s="212"/>
      <c r="M23" s="212"/>
      <c r="O23" s="96">
        <f t="shared" si="0"/>
        <v>0</v>
      </c>
      <c r="P23" s="97">
        <f t="shared" si="1"/>
        <v>0</v>
      </c>
      <c r="Q23" s="109">
        <f t="shared" si="2"/>
        <v>0</v>
      </c>
      <c r="R23" s="109">
        <f t="shared" si="3"/>
        <v>0</v>
      </c>
    </row>
    <row r="24" spans="2:18" ht="18.5" x14ac:dyDescent="0.45">
      <c r="B24" s="124" t="s">
        <v>72</v>
      </c>
      <c r="C24" s="125">
        <v>0.27083333333333331</v>
      </c>
      <c r="D24" s="17">
        <v>0.75347222222222221</v>
      </c>
      <c r="E24" s="126">
        <v>0.4826388888888889</v>
      </c>
      <c r="F24" s="216" t="str">
        <f>'Dvr '!A8</f>
        <v xml:space="preserve">Saad K Al O taibi </v>
      </c>
      <c r="G24" s="217"/>
      <c r="H24" s="217"/>
      <c r="I24" s="218"/>
      <c r="J24" s="212"/>
      <c r="K24" s="212"/>
      <c r="L24" s="212"/>
      <c r="M24" s="212"/>
      <c r="O24" s="96">
        <f t="shared" si="0"/>
        <v>0.4826388888888889</v>
      </c>
      <c r="P24" s="97" t="str">
        <f t="shared" si="1"/>
        <v>Q Path</v>
      </c>
      <c r="Q24" s="109">
        <f t="shared" si="2"/>
        <v>0.27083333333333331</v>
      </c>
      <c r="R24" s="109">
        <f t="shared" si="3"/>
        <v>0.75347222222222221</v>
      </c>
    </row>
    <row r="25" spans="2:18" ht="18.5" x14ac:dyDescent="0.45">
      <c r="B25" s="124"/>
      <c r="C25" s="125"/>
      <c r="D25" s="125"/>
      <c r="E25" s="126"/>
      <c r="F25" s="212"/>
      <c r="G25" s="212"/>
      <c r="H25" s="212"/>
      <c r="I25" s="212"/>
      <c r="J25" s="212"/>
      <c r="K25" s="212"/>
      <c r="L25" s="212"/>
      <c r="M25" s="212"/>
      <c r="O25" s="96">
        <f t="shared" si="0"/>
        <v>0</v>
      </c>
      <c r="P25" s="97">
        <f t="shared" si="1"/>
        <v>0</v>
      </c>
      <c r="Q25" s="109">
        <f t="shared" si="2"/>
        <v>0</v>
      </c>
      <c r="R25" s="109">
        <f t="shared" si="3"/>
        <v>0</v>
      </c>
    </row>
    <row r="26" spans="2:18" ht="18.5" x14ac:dyDescent="0.45">
      <c r="B26" s="124" t="s">
        <v>122</v>
      </c>
      <c r="C26" s="125">
        <v>0.27986111111111112</v>
      </c>
      <c r="D26" s="125">
        <v>0.61319444444444449</v>
      </c>
      <c r="E26" s="126">
        <v>0.33333333333333337</v>
      </c>
      <c r="F26" s="216" t="str">
        <f>'Dvr '!A28</f>
        <v xml:space="preserve">Mubarak Abdul Latif Al-Ghamdi  </v>
      </c>
      <c r="G26" s="217"/>
      <c r="H26" s="217"/>
      <c r="I26" s="218"/>
      <c r="J26" s="212"/>
      <c r="K26" s="212"/>
      <c r="L26" s="212"/>
      <c r="M26" s="212"/>
      <c r="O26" s="96">
        <f t="shared" si="0"/>
        <v>0.33333333333333337</v>
      </c>
      <c r="P26" s="97" t="str">
        <f t="shared" si="1"/>
        <v>SP-R</v>
      </c>
      <c r="Q26" s="109">
        <f t="shared" si="2"/>
        <v>0.27986111111111112</v>
      </c>
      <c r="R26" s="109">
        <f t="shared" si="3"/>
        <v>0.61319444444444449</v>
      </c>
    </row>
    <row r="27" spans="2:18" ht="18.5" x14ac:dyDescent="0.45">
      <c r="B27" s="124"/>
      <c r="C27" s="125"/>
      <c r="D27" s="125"/>
      <c r="E27" s="126"/>
      <c r="F27" s="212"/>
      <c r="G27" s="212"/>
      <c r="H27" s="212"/>
      <c r="I27" s="212"/>
      <c r="J27" s="212"/>
      <c r="K27" s="212"/>
      <c r="L27" s="212"/>
      <c r="M27" s="212"/>
      <c r="O27" s="96">
        <f t="shared" si="0"/>
        <v>0</v>
      </c>
      <c r="P27" s="97">
        <f t="shared" si="1"/>
        <v>0</v>
      </c>
      <c r="Q27" s="109">
        <f t="shared" si="2"/>
        <v>0</v>
      </c>
      <c r="R27" s="109">
        <f t="shared" si="3"/>
        <v>0</v>
      </c>
    </row>
    <row r="28" spans="2:18" ht="18.5" x14ac:dyDescent="0.45">
      <c r="B28" s="16" t="s">
        <v>118</v>
      </c>
      <c r="C28" s="125">
        <v>0.28333333333333333</v>
      </c>
      <c r="D28" s="125">
        <v>0.49166666666666664</v>
      </c>
      <c r="E28" s="126">
        <v>0.20833333333333331</v>
      </c>
      <c r="F28" s="216" t="str">
        <f>'Dvr '!A15</f>
        <v xml:space="preserve">Shalan Al Qarni </v>
      </c>
      <c r="G28" s="217"/>
      <c r="H28" s="217"/>
      <c r="I28" s="218"/>
      <c r="J28" s="212"/>
      <c r="K28" s="212"/>
      <c r="L28" s="212"/>
      <c r="M28" s="212"/>
      <c r="O28" s="96">
        <f t="shared" si="0"/>
        <v>0.20833333333333331</v>
      </c>
      <c r="P28" s="97" t="str">
        <f t="shared" si="1"/>
        <v>MLD6</v>
      </c>
      <c r="Q28" s="109">
        <f t="shared" si="2"/>
        <v>0.28333333333333333</v>
      </c>
      <c r="R28" s="109">
        <f t="shared" si="3"/>
        <v>0.49166666666666664</v>
      </c>
    </row>
    <row r="29" spans="2:18" ht="18.5" x14ac:dyDescent="0.45">
      <c r="B29" s="124"/>
      <c r="C29" s="125"/>
      <c r="D29" s="125"/>
      <c r="E29" s="126"/>
      <c r="F29" s="212"/>
      <c r="G29" s="212"/>
      <c r="H29" s="212"/>
      <c r="I29" s="212"/>
      <c r="J29" s="212"/>
      <c r="K29" s="212"/>
      <c r="L29" s="212"/>
      <c r="M29" s="212"/>
      <c r="O29" s="96">
        <f t="shared" si="0"/>
        <v>0</v>
      </c>
      <c r="P29" s="97">
        <f t="shared" si="1"/>
        <v>0</v>
      </c>
      <c r="Q29" s="109">
        <f t="shared" si="2"/>
        <v>0</v>
      </c>
      <c r="R29" s="109">
        <f t="shared" si="3"/>
        <v>0</v>
      </c>
    </row>
    <row r="30" spans="2:18" ht="18.5" x14ac:dyDescent="0.45">
      <c r="B30" s="124" t="s">
        <v>115</v>
      </c>
      <c r="C30" s="125">
        <v>0.58333333333333337</v>
      </c>
      <c r="D30" s="125">
        <v>0.91666666666666663</v>
      </c>
      <c r="E30" s="126">
        <v>0.33333333333333326</v>
      </c>
      <c r="F30" s="216" t="str">
        <f>'Dvr '!A30</f>
        <v xml:space="preserve">Badr Saeed Al-Zahrani  </v>
      </c>
      <c r="G30" s="217"/>
      <c r="H30" s="217"/>
      <c r="I30" s="218"/>
      <c r="J30" s="212"/>
      <c r="K30" s="212"/>
      <c r="L30" s="212"/>
      <c r="M30" s="212"/>
      <c r="O30" s="96">
        <f t="shared" si="0"/>
        <v>0.33333333333333326</v>
      </c>
      <c r="P30" s="97" t="str">
        <f t="shared" si="1"/>
        <v>RDD2</v>
      </c>
      <c r="Q30" s="109">
        <f t="shared" si="2"/>
        <v>0.58333333333333337</v>
      </c>
      <c r="R30" s="109">
        <f t="shared" si="3"/>
        <v>0.91666666666666663</v>
      </c>
    </row>
    <row r="31" spans="2:18" ht="18.5" x14ac:dyDescent="0.45">
      <c r="B31" s="124"/>
      <c r="C31" s="125"/>
      <c r="D31" s="125"/>
      <c r="E31" s="126"/>
      <c r="F31" s="212"/>
      <c r="G31" s="212"/>
      <c r="H31" s="212"/>
      <c r="I31" s="212"/>
      <c r="J31" s="212"/>
      <c r="K31" s="212"/>
      <c r="L31" s="212"/>
      <c r="M31" s="212"/>
      <c r="O31" s="96">
        <f t="shared" si="0"/>
        <v>0</v>
      </c>
      <c r="P31" s="97">
        <f t="shared" si="1"/>
        <v>0</v>
      </c>
      <c r="Q31" s="109">
        <f t="shared" si="2"/>
        <v>0</v>
      </c>
      <c r="R31" s="109">
        <f t="shared" si="3"/>
        <v>0</v>
      </c>
    </row>
    <row r="32" spans="2:18" ht="18.5" x14ac:dyDescent="0.45">
      <c r="B32" s="124" t="s">
        <v>120</v>
      </c>
      <c r="C32" s="125">
        <v>0.60069444444444442</v>
      </c>
      <c r="D32" s="125">
        <v>0.99305555555555558</v>
      </c>
      <c r="E32" s="126">
        <f>D32-C32</f>
        <v>0.39236111111111116</v>
      </c>
      <c r="F32" s="216" t="str">
        <f>'Dvr '!A21</f>
        <v>Abdullah M  Al Harbi</v>
      </c>
      <c r="G32" s="217"/>
      <c r="H32" s="217"/>
      <c r="I32" s="218"/>
      <c r="J32" s="212" t="s">
        <v>148</v>
      </c>
      <c r="K32" s="212"/>
      <c r="L32" s="212"/>
      <c r="M32" s="212"/>
      <c r="O32" s="96">
        <f t="shared" si="0"/>
        <v>0.39236111111111116</v>
      </c>
      <c r="P32" s="97" t="str">
        <f t="shared" si="1"/>
        <v>RST2</v>
      </c>
      <c r="Q32" s="109">
        <f t="shared" si="2"/>
        <v>0.60069444444444442</v>
      </c>
      <c r="R32" s="109">
        <f t="shared" si="3"/>
        <v>0.99305555555555558</v>
      </c>
    </row>
    <row r="33" spans="2:18" ht="18.5" x14ac:dyDescent="0.45">
      <c r="B33" s="124"/>
      <c r="C33" s="125"/>
      <c r="D33" s="125"/>
      <c r="E33" s="126"/>
      <c r="F33" s="212"/>
      <c r="G33" s="212"/>
      <c r="H33" s="212"/>
      <c r="I33" s="212"/>
      <c r="J33" s="212"/>
      <c r="K33" s="212"/>
      <c r="L33" s="212"/>
      <c r="M33" s="212"/>
      <c r="O33" s="96">
        <f t="shared" si="0"/>
        <v>0</v>
      </c>
      <c r="P33" s="97">
        <f t="shared" si="1"/>
        <v>0</v>
      </c>
      <c r="Q33" s="109">
        <f t="shared" si="2"/>
        <v>0</v>
      </c>
      <c r="R33" s="109">
        <f t="shared" si="3"/>
        <v>0</v>
      </c>
    </row>
    <row r="34" spans="2:18" ht="18.5" x14ac:dyDescent="0.45">
      <c r="B34" s="124" t="s">
        <v>122</v>
      </c>
      <c r="C34" s="125">
        <v>0.75</v>
      </c>
      <c r="D34" s="125">
        <v>1.0833333333333333</v>
      </c>
      <c r="E34" s="126">
        <v>0.33333333333333326</v>
      </c>
      <c r="F34" s="216" t="str">
        <f>'Dvr '!A11</f>
        <v xml:space="preserve">Abdullah Yahya Sahari </v>
      </c>
      <c r="G34" s="217"/>
      <c r="H34" s="217"/>
      <c r="I34" s="218"/>
      <c r="J34" s="212"/>
      <c r="K34" s="212"/>
      <c r="L34" s="212"/>
      <c r="M34" s="212"/>
      <c r="O34" s="96">
        <f t="shared" si="0"/>
        <v>0.33333333333333326</v>
      </c>
      <c r="P34" s="97" t="str">
        <f t="shared" si="1"/>
        <v>SP-R</v>
      </c>
      <c r="Q34" s="109">
        <f t="shared" si="2"/>
        <v>0.75</v>
      </c>
      <c r="R34" s="109">
        <f t="shared" si="3"/>
        <v>1.0833333333333333</v>
      </c>
    </row>
    <row r="35" spans="2:18" ht="18.5" x14ac:dyDescent="0.45">
      <c r="B35" s="124"/>
      <c r="C35" s="125"/>
      <c r="D35" s="125"/>
      <c r="E35" s="126"/>
      <c r="F35" s="212"/>
      <c r="G35" s="212"/>
      <c r="H35" s="212"/>
      <c r="I35" s="212"/>
      <c r="J35" s="212"/>
      <c r="K35" s="212"/>
      <c r="L35" s="212"/>
      <c r="M35" s="212"/>
      <c r="O35" s="96">
        <f t="shared" si="0"/>
        <v>0</v>
      </c>
      <c r="P35" s="97">
        <f t="shared" si="1"/>
        <v>0</v>
      </c>
      <c r="Q35" s="109">
        <f t="shared" si="2"/>
        <v>0</v>
      </c>
      <c r="R35" s="109">
        <f t="shared" si="3"/>
        <v>0</v>
      </c>
    </row>
    <row r="36" spans="2:18" ht="18.5" x14ac:dyDescent="0.45">
      <c r="B36" s="124" t="s">
        <v>117</v>
      </c>
      <c r="C36" s="125">
        <v>0.75902777777777775</v>
      </c>
      <c r="D36" s="125">
        <v>0.96736111111111112</v>
      </c>
      <c r="E36" s="126">
        <v>0.20833333333333337</v>
      </c>
      <c r="F36" s="216" t="str">
        <f>'Dvr '!A12</f>
        <v>Hussam D Al-Hajji</v>
      </c>
      <c r="G36" s="217"/>
      <c r="H36" s="217"/>
      <c r="I36" s="218"/>
      <c r="J36" s="212"/>
      <c r="K36" s="212"/>
      <c r="L36" s="212"/>
      <c r="M36" s="212"/>
      <c r="O36" s="96">
        <f t="shared" si="0"/>
        <v>0.20833333333333337</v>
      </c>
      <c r="P36" s="97" t="str">
        <f t="shared" si="1"/>
        <v>MLD16</v>
      </c>
      <c r="Q36" s="109">
        <f t="shared" si="2"/>
        <v>0.75902777777777775</v>
      </c>
      <c r="R36" s="109">
        <f t="shared" si="3"/>
        <v>0.96736111111111112</v>
      </c>
    </row>
    <row r="37" spans="2:18" ht="18.5" x14ac:dyDescent="0.45">
      <c r="B37" s="124"/>
      <c r="C37" s="125"/>
      <c r="D37" s="125"/>
      <c r="E37" s="126"/>
      <c r="F37" s="212"/>
      <c r="G37" s="212"/>
      <c r="H37" s="212"/>
      <c r="I37" s="212"/>
      <c r="J37" s="212"/>
      <c r="K37" s="212"/>
      <c r="L37" s="212"/>
      <c r="M37" s="212"/>
      <c r="O37" s="96">
        <f t="shared" si="0"/>
        <v>0</v>
      </c>
      <c r="P37" s="97">
        <f t="shared" si="1"/>
        <v>0</v>
      </c>
      <c r="Q37" s="109">
        <f t="shared" si="2"/>
        <v>0</v>
      </c>
      <c r="R37" s="109">
        <f t="shared" si="3"/>
        <v>0</v>
      </c>
    </row>
    <row r="38" spans="2:18" ht="18.5" x14ac:dyDescent="0.45">
      <c r="B38" s="124" t="s">
        <v>114</v>
      </c>
      <c r="C38" s="125">
        <v>0.79305555555555551</v>
      </c>
      <c r="D38" s="125">
        <v>1.0013888888888889</v>
      </c>
      <c r="E38" s="126">
        <v>0.20833333333333337</v>
      </c>
      <c r="F38" s="216" t="str">
        <f>'Dvr '!A31</f>
        <v xml:space="preserve">Faisal Muhammad Al-Saad </v>
      </c>
      <c r="G38" s="217"/>
      <c r="H38" s="217"/>
      <c r="I38" s="218"/>
      <c r="J38" s="212"/>
      <c r="K38" s="212"/>
      <c r="L38" s="212"/>
      <c r="M38" s="212"/>
      <c r="O38" s="96">
        <f t="shared" si="0"/>
        <v>0.20833333333333337</v>
      </c>
      <c r="P38" s="97" t="str">
        <f t="shared" si="1"/>
        <v>MLD17</v>
      </c>
      <c r="Q38" s="109">
        <f t="shared" si="2"/>
        <v>0.79305555555555551</v>
      </c>
      <c r="R38" s="109">
        <f t="shared" si="3"/>
        <v>1.0013888888888889</v>
      </c>
    </row>
    <row r="39" spans="2:18" ht="18.5" x14ac:dyDescent="0.45">
      <c r="B39" s="124"/>
      <c r="C39" s="125"/>
      <c r="D39" s="125"/>
      <c r="E39" s="126"/>
      <c r="F39" s="212"/>
      <c r="G39" s="212"/>
      <c r="H39" s="212"/>
      <c r="I39" s="212"/>
      <c r="J39" s="212"/>
      <c r="K39" s="212"/>
      <c r="L39" s="212"/>
      <c r="M39" s="212"/>
      <c r="O39" s="96">
        <f t="shared" si="0"/>
        <v>0</v>
      </c>
      <c r="P39" s="97">
        <f t="shared" si="1"/>
        <v>0</v>
      </c>
      <c r="Q39" s="109">
        <f t="shared" si="2"/>
        <v>0</v>
      </c>
      <c r="R39" s="109">
        <f t="shared" si="3"/>
        <v>0</v>
      </c>
    </row>
    <row r="40" spans="2:18" ht="18.5" x14ac:dyDescent="0.45">
      <c r="B40" s="124" t="s">
        <v>122</v>
      </c>
      <c r="C40" s="125">
        <v>0.91666666666666663</v>
      </c>
      <c r="D40" s="125">
        <v>1.25</v>
      </c>
      <c r="E40" s="126">
        <v>0.33333333333333337</v>
      </c>
      <c r="F40" s="216" t="str">
        <f>'Dvr '!A26</f>
        <v xml:space="preserve">Hazem Alghamdi </v>
      </c>
      <c r="G40" s="217"/>
      <c r="H40" s="217"/>
      <c r="I40" s="218"/>
      <c r="J40" s="212"/>
      <c r="K40" s="212"/>
      <c r="L40" s="212"/>
      <c r="M40" s="212"/>
      <c r="O40" s="96">
        <f t="shared" si="0"/>
        <v>0.33333333333333337</v>
      </c>
      <c r="P40" s="97" t="str">
        <f t="shared" si="1"/>
        <v>SP-R</v>
      </c>
      <c r="Q40" s="109">
        <f t="shared" si="2"/>
        <v>0.91666666666666663</v>
      </c>
      <c r="R40" s="109">
        <f t="shared" si="3"/>
        <v>1.25</v>
      </c>
    </row>
    <row r="41" spans="2:18" ht="18.5" x14ac:dyDescent="0.45">
      <c r="B41" s="124"/>
      <c r="C41" s="125"/>
      <c r="D41" s="125"/>
      <c r="E41" s="126"/>
      <c r="F41" s="212"/>
      <c r="G41" s="212"/>
      <c r="H41" s="212"/>
      <c r="I41" s="212"/>
      <c r="J41" s="212"/>
      <c r="K41" s="212"/>
      <c r="L41" s="212"/>
      <c r="M41" s="212"/>
      <c r="O41" s="96">
        <f t="shared" si="0"/>
        <v>0</v>
      </c>
      <c r="P41" s="97">
        <f t="shared" si="1"/>
        <v>0</v>
      </c>
      <c r="Q41" s="109">
        <f t="shared" si="2"/>
        <v>0</v>
      </c>
      <c r="R41" s="109">
        <f t="shared" si="3"/>
        <v>0</v>
      </c>
    </row>
    <row r="42" spans="2:18" ht="18.5" x14ac:dyDescent="0.45">
      <c r="B42" s="124" t="s">
        <v>116</v>
      </c>
      <c r="C42" s="125">
        <v>0.91666666666666663</v>
      </c>
      <c r="D42" s="125">
        <v>1.25</v>
      </c>
      <c r="E42" s="126">
        <v>0.33333333333333337</v>
      </c>
      <c r="F42" s="216" t="str">
        <f>'Dvr '!A19</f>
        <v>Ayoub Mobarak Al-Lajhar</v>
      </c>
      <c r="G42" s="217"/>
      <c r="H42" s="217"/>
      <c r="I42" s="218"/>
      <c r="J42" s="212"/>
      <c r="K42" s="212"/>
      <c r="L42" s="212"/>
      <c r="M42" s="212"/>
      <c r="O42" s="96">
        <f t="shared" si="0"/>
        <v>0.33333333333333337</v>
      </c>
      <c r="P42" s="97" t="str">
        <f t="shared" si="1"/>
        <v>RDD3</v>
      </c>
      <c r="Q42" s="109">
        <f t="shared" si="2"/>
        <v>0.91666666666666663</v>
      </c>
      <c r="R42" s="109">
        <f t="shared" si="3"/>
        <v>1.25</v>
      </c>
    </row>
    <row r="43" spans="2:18" ht="18.5" x14ac:dyDescent="0.45">
      <c r="B43" s="124"/>
      <c r="C43" s="125"/>
      <c r="D43" s="125"/>
      <c r="E43" s="126"/>
      <c r="F43" s="212"/>
      <c r="G43" s="212"/>
      <c r="H43" s="212"/>
      <c r="I43" s="212"/>
      <c r="J43" s="212"/>
      <c r="K43" s="212"/>
      <c r="L43" s="212"/>
      <c r="M43" s="212"/>
      <c r="O43" s="96">
        <f t="shared" si="0"/>
        <v>0</v>
      </c>
      <c r="P43" s="97">
        <f t="shared" si="1"/>
        <v>0</v>
      </c>
      <c r="Q43" s="109">
        <f t="shared" si="2"/>
        <v>0</v>
      </c>
      <c r="R43" s="109">
        <f t="shared" si="3"/>
        <v>0</v>
      </c>
    </row>
    <row r="44" spans="2:18" ht="18.5" x14ac:dyDescent="0.45">
      <c r="B44" s="19"/>
      <c r="C44" s="19"/>
      <c r="D44" s="19"/>
      <c r="E44" s="20"/>
      <c r="F44" s="24"/>
      <c r="G44" s="24"/>
      <c r="H44" s="24"/>
      <c r="I44" s="24"/>
      <c r="J44" s="24"/>
      <c r="K44" s="24"/>
      <c r="L44" s="24"/>
      <c r="M44" s="24"/>
      <c r="O44" s="196"/>
      <c r="P44" s="196"/>
      <c r="Q44" s="196"/>
      <c r="R44" s="196"/>
    </row>
    <row r="45" spans="2:18" ht="18.5" x14ac:dyDescent="0.45">
      <c r="B45" s="21" t="s">
        <v>22</v>
      </c>
      <c r="C45" s="19"/>
      <c r="D45" s="19"/>
      <c r="E45" s="19"/>
      <c r="F45" s="24"/>
      <c r="G45" s="24"/>
      <c r="H45" s="24"/>
      <c r="I45" s="24"/>
      <c r="J45" s="24"/>
      <c r="K45" s="24"/>
      <c r="L45" s="24"/>
      <c r="M45" s="24"/>
    </row>
    <row r="46" spans="2:18" ht="18.5" x14ac:dyDescent="0.45">
      <c r="B46" s="15" t="s">
        <v>23</v>
      </c>
      <c r="C46" s="15" t="s">
        <v>18</v>
      </c>
      <c r="D46" s="15" t="s">
        <v>19</v>
      </c>
      <c r="E46" s="15" t="s">
        <v>7</v>
      </c>
      <c r="F46" s="227" t="s">
        <v>20</v>
      </c>
      <c r="G46" s="220"/>
      <c r="H46" s="220"/>
      <c r="I46" s="221"/>
      <c r="J46" s="231" t="s">
        <v>21</v>
      </c>
      <c r="K46" s="232"/>
      <c r="L46" s="232"/>
      <c r="M46" s="233"/>
    </row>
    <row r="47" spans="2:18" ht="18.5" x14ac:dyDescent="0.45">
      <c r="B47" s="124"/>
      <c r="C47" s="125"/>
      <c r="D47" s="125"/>
      <c r="E47" s="126"/>
      <c r="F47" s="208"/>
      <c r="G47" s="208"/>
      <c r="H47" s="208"/>
      <c r="I47" s="208"/>
      <c r="J47" s="208"/>
      <c r="K47" s="208"/>
      <c r="L47" s="208"/>
      <c r="M47" s="208"/>
    </row>
    <row r="48" spans="2:18" ht="18.5" x14ac:dyDescent="0.45">
      <c r="B48" s="124"/>
      <c r="C48" s="125"/>
      <c r="D48" s="125"/>
      <c r="E48" s="126"/>
      <c r="F48" s="208"/>
      <c r="G48" s="208"/>
      <c r="H48" s="208"/>
      <c r="I48" s="208"/>
      <c r="J48" s="208"/>
      <c r="K48" s="208"/>
      <c r="L48" s="208"/>
      <c r="M48" s="208"/>
    </row>
    <row r="49" spans="2:19" ht="18.5" x14ac:dyDescent="0.45">
      <c r="B49" s="124"/>
      <c r="C49" s="125"/>
      <c r="D49" s="125"/>
      <c r="E49" s="126"/>
      <c r="F49" s="223"/>
      <c r="G49" s="223"/>
      <c r="H49" s="223"/>
      <c r="I49" s="223"/>
      <c r="J49" s="226"/>
      <c r="K49" s="223"/>
      <c r="L49" s="223"/>
      <c r="M49" s="223"/>
    </row>
    <row r="50" spans="2:19" ht="18.5" x14ac:dyDescent="0.45">
      <c r="B50" s="16"/>
      <c r="C50" s="17"/>
      <c r="D50" s="17"/>
      <c r="E50" s="18"/>
      <c r="F50" s="223"/>
      <c r="G50" s="223"/>
      <c r="H50" s="223"/>
      <c r="I50" s="223"/>
      <c r="J50" s="226"/>
      <c r="K50" s="223"/>
      <c r="L50" s="223"/>
      <c r="M50" s="223"/>
    </row>
    <row r="51" spans="2:19" ht="18.5" x14ac:dyDescent="0.45">
      <c r="B51" s="16"/>
      <c r="C51" s="17"/>
      <c r="D51" s="17"/>
      <c r="E51" s="18"/>
      <c r="F51" s="223"/>
      <c r="G51" s="223"/>
      <c r="H51" s="223"/>
      <c r="I51" s="223"/>
      <c r="J51" s="226"/>
      <c r="K51" s="223"/>
      <c r="L51" s="223"/>
      <c r="M51" s="223"/>
    </row>
    <row r="52" spans="2:19" ht="18.5" x14ac:dyDescent="0.45">
      <c r="B52" s="19"/>
      <c r="C52" s="27"/>
      <c r="D52" s="27"/>
      <c r="E52" s="28"/>
      <c r="F52" s="24"/>
      <c r="G52" s="24"/>
      <c r="H52" s="24"/>
      <c r="I52" s="24"/>
      <c r="J52" s="24"/>
      <c r="K52" s="24"/>
      <c r="L52" s="24"/>
      <c r="M52" s="24"/>
      <c r="O52" s="196"/>
      <c r="P52" s="196"/>
      <c r="Q52" s="196"/>
      <c r="R52" s="196"/>
    </row>
    <row r="53" spans="2:19" ht="18.5" x14ac:dyDescent="0.45">
      <c r="B53" s="22" t="s">
        <v>29</v>
      </c>
      <c r="C53" s="19"/>
      <c r="D53" s="19"/>
      <c r="E53" s="19"/>
      <c r="F53" s="24"/>
      <c r="G53" s="24"/>
      <c r="H53" s="24"/>
      <c r="I53" s="25" t="s">
        <v>24</v>
      </c>
      <c r="J53" s="19"/>
      <c r="K53" s="19"/>
      <c r="L53" s="19"/>
      <c r="M53" s="19"/>
      <c r="O53" s="196"/>
      <c r="P53" s="196"/>
      <c r="Q53" s="196"/>
      <c r="R53" s="196"/>
    </row>
    <row r="54" spans="2:19" ht="18.5" x14ac:dyDescent="0.45">
      <c r="B54" s="15" t="s">
        <v>25</v>
      </c>
      <c r="C54" s="222" t="s">
        <v>20</v>
      </c>
      <c r="D54" s="222"/>
      <c r="E54" s="222"/>
      <c r="F54" s="230"/>
      <c r="G54" s="24"/>
      <c r="H54" s="24"/>
      <c r="I54" s="227" t="s">
        <v>20</v>
      </c>
      <c r="J54" s="220"/>
      <c r="K54" s="220"/>
      <c r="L54" s="221"/>
      <c r="M54" s="19"/>
    </row>
    <row r="55" spans="2:19" ht="18.5" x14ac:dyDescent="0.45">
      <c r="B55" s="16" t="s">
        <v>147</v>
      </c>
      <c r="C55" s="216" t="str">
        <f>'Dvr '!A34</f>
        <v xml:space="preserve">Faisal Saleh Saad Al-Mutairi </v>
      </c>
      <c r="D55" s="217"/>
      <c r="E55" s="217"/>
      <c r="F55" s="218"/>
      <c r="G55" s="19"/>
      <c r="H55" s="19"/>
      <c r="I55" s="219" t="str">
        <f>'Dvr '!A9</f>
        <v>Abdulrahman Mohammed Al-Juhani</v>
      </c>
      <c r="J55" s="219"/>
      <c r="K55" s="219"/>
      <c r="L55" s="219"/>
      <c r="M55" s="19"/>
    </row>
    <row r="56" spans="2:19" ht="18.5" x14ac:dyDescent="0.45">
      <c r="B56" s="16"/>
      <c r="C56" s="213"/>
      <c r="D56" s="214"/>
      <c r="E56" s="214"/>
      <c r="F56" s="215"/>
      <c r="G56" s="19"/>
      <c r="H56" s="19"/>
      <c r="I56" s="209" t="str">
        <f>'Dvr '!A10</f>
        <v xml:space="preserve">Suhayb Al Muzaini </v>
      </c>
      <c r="J56" s="210"/>
      <c r="K56" s="210"/>
      <c r="L56" s="211"/>
      <c r="M56" s="19"/>
    </row>
    <row r="57" spans="2:19" ht="18.5" x14ac:dyDescent="0.45">
      <c r="B57" s="16"/>
      <c r="C57" s="213"/>
      <c r="D57" s="214"/>
      <c r="E57" s="214"/>
      <c r="F57" s="215"/>
      <c r="G57" s="19"/>
      <c r="H57" s="19"/>
      <c r="I57" s="212" t="str">
        <f>'Dvr '!A16</f>
        <v xml:space="preserve">Tariq Ahmed Alhamrani </v>
      </c>
      <c r="J57" s="212"/>
      <c r="K57" s="212"/>
      <c r="L57" s="212"/>
      <c r="M57" s="19"/>
    </row>
    <row r="58" spans="2:19" ht="18.5" x14ac:dyDescent="0.45">
      <c r="B58" s="16"/>
      <c r="C58" s="213"/>
      <c r="D58" s="214"/>
      <c r="E58" s="214"/>
      <c r="F58" s="215"/>
      <c r="G58" s="19"/>
      <c r="H58" s="19"/>
      <c r="I58" s="209" t="str">
        <f>'Dvr '!A17</f>
        <v>Rakan Asiri</v>
      </c>
      <c r="J58" s="210"/>
      <c r="K58" s="210"/>
      <c r="L58" s="211"/>
      <c r="M58" s="19"/>
    </row>
    <row r="59" spans="2:19" ht="18.5" x14ac:dyDescent="0.45">
      <c r="B59" s="16"/>
      <c r="C59" s="213"/>
      <c r="D59" s="214"/>
      <c r="E59" s="214"/>
      <c r="F59" s="215"/>
      <c r="G59" s="19"/>
      <c r="H59" s="19"/>
      <c r="I59" s="219" t="str">
        <f>'Dvr '!A18</f>
        <v>Vacancy 1</v>
      </c>
      <c r="J59" s="219"/>
      <c r="K59" s="219"/>
      <c r="L59" s="219"/>
      <c r="M59" s="19"/>
      <c r="P59" s="196"/>
      <c r="Q59" s="196"/>
      <c r="R59" s="196"/>
      <c r="S59" s="146"/>
    </row>
    <row r="60" spans="2:19" ht="18.5" x14ac:dyDescent="0.45">
      <c r="B60" s="16"/>
      <c r="C60" s="219"/>
      <c r="D60" s="219"/>
      <c r="E60" s="219"/>
      <c r="F60" s="219"/>
      <c r="G60" s="19"/>
      <c r="H60" s="19"/>
      <c r="I60" s="219" t="str">
        <f>'Dvr '!A25</f>
        <v xml:space="preserve">Nouh T Al Sharif </v>
      </c>
      <c r="J60" s="219"/>
      <c r="K60" s="219"/>
      <c r="L60" s="219"/>
      <c r="M60" s="19"/>
    </row>
    <row r="61" spans="2:19" ht="18.5" x14ac:dyDescent="0.45">
      <c r="I61" s="219" t="str">
        <f>'Dvr '!A24</f>
        <v>Ryan Al Hijri</v>
      </c>
      <c r="J61" s="219"/>
      <c r="K61" s="219"/>
      <c r="L61" s="219"/>
    </row>
    <row r="62" spans="2:19" ht="18.5" x14ac:dyDescent="0.45">
      <c r="I62" s="219" t="str">
        <f>'Dvr '!A29</f>
        <v>Turki M Al Qabli</v>
      </c>
      <c r="J62" s="219"/>
      <c r="K62" s="219"/>
      <c r="L62" s="219"/>
    </row>
    <row r="63" spans="2:19" ht="18.5" x14ac:dyDescent="0.45">
      <c r="I63" s="219" t="str">
        <f>'Dvr '!A23</f>
        <v>Ziad Marawan Seif</v>
      </c>
      <c r="J63" s="219"/>
      <c r="K63" s="219"/>
      <c r="L63" s="219"/>
    </row>
    <row r="64" spans="2:19" ht="18.5" x14ac:dyDescent="0.45">
      <c r="I64" s="219" t="str">
        <f>'Dvr '!A33</f>
        <v xml:space="preserve">Khaled Mohammed Al-Ghamdi </v>
      </c>
      <c r="J64" s="219"/>
      <c r="K64" s="219"/>
      <c r="L64" s="219"/>
    </row>
  </sheetData>
  <mergeCells count="104">
    <mergeCell ref="I58:L58"/>
    <mergeCell ref="F14:I14"/>
    <mergeCell ref="C58:F58"/>
    <mergeCell ref="C57:F57"/>
    <mergeCell ref="F38:I38"/>
    <mergeCell ref="J30:M30"/>
    <mergeCell ref="F47:I47"/>
    <mergeCell ref="F48:I48"/>
    <mergeCell ref="F50:I50"/>
    <mergeCell ref="J51:M51"/>
    <mergeCell ref="F51:I51"/>
    <mergeCell ref="C56:F56"/>
    <mergeCell ref="J38:M38"/>
    <mergeCell ref="F30:I30"/>
    <mergeCell ref="J40:M40"/>
    <mergeCell ref="F40:I40"/>
    <mergeCell ref="F49:I49"/>
    <mergeCell ref="J49:M49"/>
    <mergeCell ref="J34:M34"/>
    <mergeCell ref="J42:M42"/>
    <mergeCell ref="F31:I31"/>
    <mergeCell ref="F33:I33"/>
    <mergeCell ref="J21:M21"/>
    <mergeCell ref="J46:M46"/>
    <mergeCell ref="B4:C4"/>
    <mergeCell ref="D4:E4"/>
    <mergeCell ref="F8:I8"/>
    <mergeCell ref="J8:M8"/>
    <mergeCell ref="J24:M24"/>
    <mergeCell ref="F34:I34"/>
    <mergeCell ref="F25:I25"/>
    <mergeCell ref="J25:M25"/>
    <mergeCell ref="J26:M26"/>
    <mergeCell ref="F10:I10"/>
    <mergeCell ref="F26:I26"/>
    <mergeCell ref="J18:M18"/>
    <mergeCell ref="F9:I9"/>
    <mergeCell ref="J9:M9"/>
    <mergeCell ref="J10:M10"/>
    <mergeCell ref="J16:M16"/>
    <mergeCell ref="J12:M12"/>
    <mergeCell ref="F20:I20"/>
    <mergeCell ref="F29:I29"/>
    <mergeCell ref="I64:L64"/>
    <mergeCell ref="C55:F55"/>
    <mergeCell ref="J19:M19"/>
    <mergeCell ref="F19:I19"/>
    <mergeCell ref="F35:I35"/>
    <mergeCell ref="J35:M35"/>
    <mergeCell ref="J22:M22"/>
    <mergeCell ref="J36:M36"/>
    <mergeCell ref="F41:I41"/>
    <mergeCell ref="J39:M39"/>
    <mergeCell ref="J41:M41"/>
    <mergeCell ref="F39:I39"/>
    <mergeCell ref="F43:I43"/>
    <mergeCell ref="J43:M43"/>
    <mergeCell ref="I62:L62"/>
    <mergeCell ref="I63:L63"/>
    <mergeCell ref="F28:I28"/>
    <mergeCell ref="I61:L61"/>
    <mergeCell ref="I60:L60"/>
    <mergeCell ref="I59:L59"/>
    <mergeCell ref="C60:F60"/>
    <mergeCell ref="C54:F54"/>
    <mergeCell ref="C59:F59"/>
    <mergeCell ref="I56:L56"/>
    <mergeCell ref="F36:I36"/>
    <mergeCell ref="I57:L57"/>
    <mergeCell ref="J28:M28"/>
    <mergeCell ref="F32:I32"/>
    <mergeCell ref="J48:M48"/>
    <mergeCell ref="F37:I37"/>
    <mergeCell ref="J37:M37"/>
    <mergeCell ref="F42:I42"/>
    <mergeCell ref="J29:M29"/>
    <mergeCell ref="J31:M31"/>
    <mergeCell ref="J32:M32"/>
    <mergeCell ref="J33:M33"/>
    <mergeCell ref="I54:L54"/>
    <mergeCell ref="J47:M47"/>
    <mergeCell ref="I55:L55"/>
    <mergeCell ref="F46:I46"/>
    <mergeCell ref="J50:M50"/>
    <mergeCell ref="F11:I11"/>
    <mergeCell ref="F13:I13"/>
    <mergeCell ref="F15:I15"/>
    <mergeCell ref="F17:I17"/>
    <mergeCell ref="F21:I21"/>
    <mergeCell ref="F23:I23"/>
    <mergeCell ref="F27:I27"/>
    <mergeCell ref="F12:I12"/>
    <mergeCell ref="J20:M20"/>
    <mergeCell ref="F16:I16"/>
    <mergeCell ref="J11:M11"/>
    <mergeCell ref="F24:I24"/>
    <mergeCell ref="F22:I22"/>
    <mergeCell ref="J13:M13"/>
    <mergeCell ref="J15:M15"/>
    <mergeCell ref="J17:M17"/>
    <mergeCell ref="J14:M14"/>
    <mergeCell ref="F18:I18"/>
    <mergeCell ref="J23:M23"/>
    <mergeCell ref="J27:M27"/>
  </mergeCells>
  <conditionalFormatting sqref="C22:D25">
    <cfRule type="containsText" dxfId="195" priority="60" operator="containsText" text="TC">
      <formula>NOT(ISERROR(SEARCH("TC",C22)))</formula>
    </cfRule>
  </conditionalFormatting>
  <conditionalFormatting sqref="C24:D24">
    <cfRule type="containsText" dxfId="194" priority="58" operator="containsText" text="TC">
      <formula>NOT(ISERROR(SEARCH("TC",C24)))</formula>
    </cfRule>
  </conditionalFormatting>
  <conditionalFormatting sqref="C26:D27">
    <cfRule type="containsText" dxfId="193" priority="45" operator="containsText" text="TC">
      <formula>NOT(ISERROR(SEARCH("TC",C26)))</formula>
    </cfRule>
  </conditionalFormatting>
  <conditionalFormatting sqref="C35:D35">
    <cfRule type="containsText" dxfId="192" priority="142" operator="containsText" text="TC">
      <formula>NOT(ISERROR(SEARCH("TC",C35)))</formula>
    </cfRule>
  </conditionalFormatting>
  <conditionalFormatting sqref="C36:D36">
    <cfRule type="containsText" dxfId="191" priority="39" operator="containsText" text="TC">
      <formula>NOT(ISERROR(SEARCH("TC",C36)))</formula>
    </cfRule>
    <cfRule type="containsText" dxfId="190" priority="40" operator="containsText" text="N">
      <formula>NOT(ISERROR(SEARCH("N",C36)))</formula>
    </cfRule>
  </conditionalFormatting>
  <conditionalFormatting sqref="C10:E13">
    <cfRule type="containsText" dxfId="189" priority="48" operator="containsText" text="N">
      <formula>NOT(ISERROR(SEARCH("N",C10)))</formula>
    </cfRule>
  </conditionalFormatting>
  <conditionalFormatting sqref="C10:E15">
    <cfRule type="containsText" dxfId="188" priority="49" operator="containsText" text="TC">
      <formula>NOT(ISERROR(SEARCH("TC",C10)))</formula>
    </cfRule>
  </conditionalFormatting>
  <conditionalFormatting sqref="C16:E21 E28:E31">
    <cfRule type="containsText" dxfId="187" priority="34" operator="containsText" text="TC">
      <formula>NOT(ISERROR(SEARCH("TC",C16)))</formula>
    </cfRule>
  </conditionalFormatting>
  <conditionalFormatting sqref="C24:E24">
    <cfRule type="containsText" dxfId="186" priority="59" operator="containsText" text="N">
      <formula>NOT(ISERROR(SEARCH("N",C24)))</formula>
    </cfRule>
  </conditionalFormatting>
  <conditionalFormatting sqref="C25:E25 E24">
    <cfRule type="containsText" dxfId="185" priority="75" operator="containsText" text="TC">
      <formula>NOT(ISERROR(SEARCH("TC",C24)))</formula>
    </cfRule>
  </conditionalFormatting>
  <conditionalFormatting sqref="C26:E27">
    <cfRule type="containsText" dxfId="184" priority="46" operator="containsText" text="N">
      <formula>NOT(ISERROR(SEARCH("N",C26)))</formula>
    </cfRule>
    <cfRule type="containsText" dxfId="183" priority="47" operator="containsText" text="TC">
      <formula>NOT(ISERROR(SEARCH("TC",C26)))</formula>
    </cfRule>
  </conditionalFormatting>
  <conditionalFormatting sqref="C28:E29">
    <cfRule type="containsText" dxfId="182" priority="30" operator="containsText" text="TC">
      <formula>NOT(ISERROR(SEARCH("TC",C28)))</formula>
    </cfRule>
  </conditionalFormatting>
  <conditionalFormatting sqref="C28:E33">
    <cfRule type="containsText" dxfId="181" priority="5" operator="containsText" text="N">
      <formula>NOT(ISERROR(SEARCH("N",C28)))</formula>
    </cfRule>
  </conditionalFormatting>
  <conditionalFormatting sqref="C30:E33">
    <cfRule type="containsText" dxfId="180" priority="4" operator="containsText" text="TC">
      <formula>NOT(ISERROR(SEARCH("TC",C30)))</formula>
    </cfRule>
  </conditionalFormatting>
  <conditionalFormatting sqref="C34:E36">
    <cfRule type="containsText" dxfId="179" priority="41" operator="containsText" text="TC">
      <formula>NOT(ISERROR(SEARCH("TC",C34)))</formula>
    </cfRule>
  </conditionalFormatting>
  <conditionalFormatting sqref="C35:E35">
    <cfRule type="containsText" dxfId="178" priority="132" operator="containsText" text="N">
      <formula>NOT(ISERROR(SEARCH("N",C35)))</formula>
    </cfRule>
  </conditionalFormatting>
  <conditionalFormatting sqref="C37:E37 C39:E39">
    <cfRule type="containsText" dxfId="177" priority="73" operator="containsText" text="TC">
      <formula>NOT(ISERROR(SEARCH("TC",C37)))</formula>
    </cfRule>
  </conditionalFormatting>
  <conditionalFormatting sqref="C37:E39 C22:E23 C25:E25 C14:E15 C34:E34">
    <cfRule type="containsText" dxfId="176" priority="68" operator="containsText" text="N">
      <formula>NOT(ISERROR(SEARCH("N",C14)))</formula>
    </cfRule>
  </conditionalFormatting>
  <conditionalFormatting sqref="C38:E38">
    <cfRule type="containsText" dxfId="175" priority="67" operator="containsText" text="TC">
      <formula>NOT(ISERROR(SEARCH("TC",C38)))</formula>
    </cfRule>
  </conditionalFormatting>
  <conditionalFormatting sqref="C40:E43">
    <cfRule type="containsText" dxfId="174" priority="25" operator="containsText" text="N">
      <formula>NOT(ISERROR(SEARCH("N",C40)))</formula>
    </cfRule>
    <cfRule type="containsText" dxfId="173" priority="26" operator="containsText" text="TC">
      <formula>NOT(ISERROR(SEARCH("TC",C40)))</formula>
    </cfRule>
  </conditionalFormatting>
  <conditionalFormatting sqref="C55:F55 F9:I9 F11:I17 F10:M10 F19:I43">
    <cfRule type="duplicateValues" dxfId="172" priority="1"/>
  </conditionalFormatting>
  <conditionalFormatting sqref="E10:E25 E36:E41">
    <cfRule type="containsText" dxfId="171" priority="84" operator="containsText" text="N">
      <formula>NOT(ISERROR(SEARCH("N",E10)))</formula>
    </cfRule>
  </conditionalFormatting>
  <conditionalFormatting sqref="E10:E25 E37:E41">
    <cfRule type="containsText" dxfId="170" priority="85" operator="containsText" text="TC">
      <formula>NOT(ISERROR(SEARCH("TC",E10)))</formula>
    </cfRule>
  </conditionalFormatting>
  <conditionalFormatting sqref="E26:E27 E34:E36">
    <cfRule type="containsText" dxfId="169" priority="70" operator="containsText" text="N">
      <formula>NOT(ISERROR(SEARCH("N",E26)))</formula>
    </cfRule>
    <cfRule type="containsText" dxfId="168" priority="71" operator="containsText" text="TC">
      <formula>NOT(ISERROR(SEARCH("TC",E26)))</formula>
    </cfRule>
  </conditionalFormatting>
  <conditionalFormatting sqref="E28:E31 C16:E21">
    <cfRule type="containsText" dxfId="167" priority="33" operator="containsText" text="N">
      <formula>NOT(ISERROR(SEARCH("N",C16)))</formula>
    </cfRule>
  </conditionalFormatting>
  <conditionalFormatting sqref="E32:E33">
    <cfRule type="containsText" dxfId="166" priority="7" operator="containsText" text="TC">
      <formula>NOT(ISERROR(SEARCH("TC",E32)))</formula>
    </cfRule>
  </conditionalFormatting>
  <conditionalFormatting sqref="E42:E43">
    <cfRule type="containsText" dxfId="165" priority="27" operator="containsText" text="N">
      <formula>NOT(ISERROR(SEARCH("N",E42)))</formula>
    </cfRule>
    <cfRule type="containsText" dxfId="164" priority="28" operator="containsText" text="TC">
      <formula>NOT(ISERROR(SEARCH("TC",E42)))</formula>
    </cfRule>
  </conditionalFormatting>
  <conditionalFormatting sqref="E47:E49">
    <cfRule type="containsText" dxfId="163" priority="63" operator="containsText" text="N">
      <formula>NOT(ISERROR(SEARCH("N",E47)))</formula>
    </cfRule>
    <cfRule type="containsText" dxfId="162" priority="64" operator="containsText" text="TC">
      <formula>NOT(ISERROR(SEARCH("TC",E47)))</formula>
    </cfRule>
    <cfRule type="containsText" dxfId="161" priority="65" operator="containsText" text="N">
      <formula>NOT(ISERROR(SEARCH("N",E47)))</formula>
    </cfRule>
    <cfRule type="containsText" dxfId="160" priority="66" operator="containsText" text="TC">
      <formula>NOT(ISERROR(SEARCH("TC",E47)))</formula>
    </cfRule>
  </conditionalFormatting>
  <conditionalFormatting sqref="I55:L64 F18:I18">
    <cfRule type="duplicateValues" dxfId="159" priority="2"/>
    <cfRule type="duplicateValues" dxfId="158" priority="3"/>
  </conditionalFormatting>
  <pageMargins left="0.7" right="0.7" top="0.75" bottom="0.75" header="0.3" footer="0.3"/>
  <pageSetup paperSize="9" scale="59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B2:S66"/>
  <sheetViews>
    <sheetView zoomScale="66" zoomScaleNormal="55" workbookViewId="0">
      <selection activeCell="A26" sqref="A26:XFD27"/>
    </sheetView>
  </sheetViews>
  <sheetFormatPr defaultColWidth="9" defaultRowHeight="14.5" x14ac:dyDescent="0.35"/>
  <cols>
    <col min="1" max="1" width="9" style="10"/>
    <col min="2" max="2" width="13.54296875" style="10" customWidth="1"/>
    <col min="3" max="5" width="12.7265625" style="10" customWidth="1"/>
    <col min="6" max="7" width="9.1796875" style="10" customWidth="1"/>
    <col min="8" max="8" width="9" style="10"/>
    <col min="9" max="9" width="15.54296875" style="10" bestFit="1" customWidth="1"/>
    <col min="10" max="13" width="9" style="10"/>
    <col min="14" max="14" width="9" style="80"/>
    <col min="15" max="18" width="9" style="195" hidden="1" customWidth="1"/>
    <col min="19" max="19" width="9" style="80"/>
    <col min="20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4</v>
      </c>
      <c r="C4" s="228"/>
      <c r="D4" s="229">
        <f>'DAS Wed'!D4+1</f>
        <v>45925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22" t="s">
        <v>20</v>
      </c>
      <c r="G8" s="222"/>
      <c r="H8" s="222"/>
      <c r="I8" s="222"/>
      <c r="J8" s="227" t="s">
        <v>21</v>
      </c>
      <c r="K8" s="220"/>
      <c r="L8" s="220"/>
      <c r="M8" s="221"/>
    </row>
    <row r="9" spans="2:18" ht="18.5" x14ac:dyDescent="0.45">
      <c r="B9" s="15"/>
      <c r="C9" s="15"/>
      <c r="D9" s="15"/>
      <c r="E9" s="15"/>
      <c r="F9" s="212"/>
      <c r="G9" s="212"/>
      <c r="H9" s="212"/>
      <c r="I9" s="212"/>
      <c r="J9" s="212"/>
      <c r="K9" s="212"/>
      <c r="L9" s="212"/>
      <c r="M9" s="212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18" ht="18.5" x14ac:dyDescent="0.45">
      <c r="B10" s="16" t="s">
        <v>113</v>
      </c>
      <c r="C10" s="125">
        <v>0.15486111111111112</v>
      </c>
      <c r="D10" s="125">
        <v>0.36319444444444443</v>
      </c>
      <c r="E10" s="126">
        <v>0.20833333333333331</v>
      </c>
      <c r="F10" s="216" t="str">
        <f>'Dvr '!A15</f>
        <v xml:space="preserve">Shalan Al Qarni </v>
      </c>
      <c r="G10" s="217"/>
      <c r="H10" s="217"/>
      <c r="I10" s="218"/>
      <c r="J10" s="212"/>
      <c r="K10" s="212"/>
      <c r="L10" s="212"/>
      <c r="M10" s="212"/>
      <c r="O10" s="96">
        <f t="shared" ref="O10:O43" si="0">E10</f>
        <v>0.20833333333333331</v>
      </c>
      <c r="P10" s="97" t="str">
        <f t="shared" ref="P10:P43" si="1">B10</f>
        <v>MLD1</v>
      </c>
      <c r="Q10" s="109">
        <f t="shared" ref="Q10:Q43" si="2">C10</f>
        <v>0.15486111111111112</v>
      </c>
      <c r="R10" s="109">
        <f t="shared" ref="R10:R43" si="3">D10</f>
        <v>0.36319444444444443</v>
      </c>
    </row>
    <row r="11" spans="2:18" ht="18.5" x14ac:dyDescent="0.45">
      <c r="B11" s="124"/>
      <c r="C11" s="125"/>
      <c r="D11" s="125"/>
      <c r="E11" s="126"/>
      <c r="F11" s="212"/>
      <c r="G11" s="212"/>
      <c r="H11" s="212"/>
      <c r="I11" s="212"/>
      <c r="J11" s="212"/>
      <c r="K11" s="212"/>
      <c r="L11" s="212"/>
      <c r="M11" s="212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</row>
    <row r="12" spans="2:18" ht="18.5" x14ac:dyDescent="0.45">
      <c r="B12" s="124" t="s">
        <v>122</v>
      </c>
      <c r="C12" s="125">
        <v>0.19722222222222222</v>
      </c>
      <c r="D12" s="17">
        <v>0.53055555555555556</v>
      </c>
      <c r="E12" s="126">
        <v>0.33333333333333337</v>
      </c>
      <c r="F12" s="216" t="str">
        <f>'Dvr '!A7</f>
        <v xml:space="preserve">Aqeel bin Khalid Al-Melifi </v>
      </c>
      <c r="G12" s="217"/>
      <c r="H12" s="217"/>
      <c r="I12" s="218"/>
      <c r="J12" s="212"/>
      <c r="K12" s="212"/>
      <c r="L12" s="212"/>
      <c r="M12" s="212"/>
      <c r="O12" s="96">
        <f t="shared" si="0"/>
        <v>0.33333333333333337</v>
      </c>
      <c r="P12" s="97" t="str">
        <f t="shared" si="1"/>
        <v>SP-R</v>
      </c>
      <c r="Q12" s="109">
        <f t="shared" si="2"/>
        <v>0.19722222222222222</v>
      </c>
      <c r="R12" s="109">
        <f t="shared" si="3"/>
        <v>0.53055555555555556</v>
      </c>
    </row>
    <row r="13" spans="2:18" ht="18.5" x14ac:dyDescent="0.45">
      <c r="B13" s="124"/>
      <c r="C13" s="125"/>
      <c r="D13" s="125"/>
      <c r="E13" s="126"/>
      <c r="F13" s="212"/>
      <c r="G13" s="212"/>
      <c r="H13" s="212"/>
      <c r="I13" s="212"/>
      <c r="J13" s="212"/>
      <c r="K13" s="212"/>
      <c r="L13" s="212"/>
      <c r="M13" s="212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</row>
    <row r="14" spans="2:18" ht="18.5" x14ac:dyDescent="0.45">
      <c r="B14" s="124" t="s">
        <v>112</v>
      </c>
      <c r="C14" s="125">
        <v>0.19722222222222222</v>
      </c>
      <c r="D14" s="125">
        <v>0.6791666666666667</v>
      </c>
      <c r="E14" s="126">
        <v>0.48194444444444451</v>
      </c>
      <c r="F14" s="216" t="str">
        <f>'Dvr '!A28</f>
        <v xml:space="preserve">Mubarak Abdul Latif Al-Ghamdi  </v>
      </c>
      <c r="G14" s="217"/>
      <c r="H14" s="217"/>
      <c r="I14" s="218"/>
      <c r="J14" s="212"/>
      <c r="K14" s="212"/>
      <c r="L14" s="212"/>
      <c r="M14" s="212"/>
      <c r="O14" s="96">
        <f t="shared" si="0"/>
        <v>0.48194444444444451</v>
      </c>
      <c r="P14" s="97" t="str">
        <f t="shared" si="1"/>
        <v>MLD4&amp;7</v>
      </c>
      <c r="Q14" s="109">
        <f t="shared" si="2"/>
        <v>0.19722222222222222</v>
      </c>
      <c r="R14" s="109">
        <f t="shared" si="3"/>
        <v>0.6791666666666667</v>
      </c>
    </row>
    <row r="15" spans="2:18" ht="18.5" x14ac:dyDescent="0.45">
      <c r="B15" s="124"/>
      <c r="C15" s="125"/>
      <c r="D15" s="125"/>
      <c r="E15" s="126"/>
      <c r="F15" s="212"/>
      <c r="G15" s="212"/>
      <c r="H15" s="212"/>
      <c r="I15" s="212"/>
      <c r="J15" s="212"/>
      <c r="K15" s="212"/>
      <c r="L15" s="212"/>
      <c r="M15" s="212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</row>
    <row r="16" spans="2:18" ht="18.5" x14ac:dyDescent="0.45">
      <c r="B16" s="124" t="s">
        <v>119</v>
      </c>
      <c r="C16" s="125">
        <v>0.20833333333333334</v>
      </c>
      <c r="D16" s="17">
        <v>0.60069444444444442</v>
      </c>
      <c r="E16" s="126">
        <v>0.39236111111111105</v>
      </c>
      <c r="F16" s="216" t="str">
        <f>'Dvr '!A14</f>
        <v xml:space="preserve">Abdulah M. Yahya </v>
      </c>
      <c r="G16" s="217"/>
      <c r="H16" s="217"/>
      <c r="I16" s="218"/>
      <c r="J16" s="212"/>
      <c r="K16" s="212"/>
      <c r="L16" s="212"/>
      <c r="M16" s="212"/>
      <c r="O16" s="96">
        <f t="shared" si="0"/>
        <v>0.39236111111111105</v>
      </c>
      <c r="P16" s="97" t="str">
        <f t="shared" si="1"/>
        <v>RST1</v>
      </c>
      <c r="Q16" s="109">
        <f t="shared" si="2"/>
        <v>0.20833333333333334</v>
      </c>
      <c r="R16" s="109">
        <f t="shared" si="3"/>
        <v>0.60069444444444442</v>
      </c>
    </row>
    <row r="17" spans="2:18" ht="18.5" x14ac:dyDescent="0.45">
      <c r="B17" s="124"/>
      <c r="C17" s="125"/>
      <c r="D17" s="17"/>
      <c r="E17" s="126"/>
      <c r="F17" s="212"/>
      <c r="G17" s="212"/>
      <c r="H17" s="212"/>
      <c r="I17" s="212"/>
      <c r="J17" s="212"/>
      <c r="K17" s="212"/>
      <c r="L17" s="212"/>
      <c r="M17" s="212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</row>
    <row r="18" spans="2:18" ht="18.5" x14ac:dyDescent="0.45">
      <c r="B18" s="124" t="s">
        <v>122</v>
      </c>
      <c r="C18" s="125">
        <v>0.22916666666666666</v>
      </c>
      <c r="D18" s="17">
        <v>0.5625</v>
      </c>
      <c r="E18" s="126">
        <v>0.33333333333333337</v>
      </c>
      <c r="F18" s="216" t="str">
        <f>'Dvr '!A13</f>
        <v xml:space="preserve">Abdulaziz bin Nasser Marghalani </v>
      </c>
      <c r="G18" s="217"/>
      <c r="H18" s="217"/>
      <c r="I18" s="218"/>
      <c r="J18" s="209"/>
      <c r="K18" s="210"/>
      <c r="L18" s="210"/>
      <c r="M18" s="211"/>
      <c r="O18" s="96">
        <f t="shared" si="0"/>
        <v>0.33333333333333337</v>
      </c>
      <c r="P18" s="97" t="str">
        <f t="shared" si="1"/>
        <v>SP-R</v>
      </c>
      <c r="Q18" s="109">
        <f t="shared" si="2"/>
        <v>0.22916666666666666</v>
      </c>
      <c r="R18" s="109">
        <f t="shared" si="3"/>
        <v>0.5625</v>
      </c>
    </row>
    <row r="19" spans="2:18" ht="18.5" x14ac:dyDescent="0.45">
      <c r="B19" s="16"/>
      <c r="C19" s="125"/>
      <c r="D19" s="17"/>
      <c r="E19" s="126"/>
      <c r="F19" s="209"/>
      <c r="G19" s="210"/>
      <c r="H19" s="210"/>
      <c r="I19" s="211"/>
      <c r="J19" s="209"/>
      <c r="K19" s="210"/>
      <c r="L19" s="210"/>
      <c r="M19" s="211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</row>
    <row r="20" spans="2:18" ht="18.5" x14ac:dyDescent="0.45">
      <c r="B20" s="124" t="s">
        <v>73</v>
      </c>
      <c r="C20" s="125">
        <v>0.25</v>
      </c>
      <c r="D20" s="125">
        <v>0.58333333333333337</v>
      </c>
      <c r="E20" s="126">
        <f>D20-C20</f>
        <v>0.33333333333333337</v>
      </c>
      <c r="F20" s="216" t="str">
        <f>'Dvr '!A27</f>
        <v xml:space="preserve">Mohammed A Al Raddadi </v>
      </c>
      <c r="G20" s="217"/>
      <c r="H20" s="217"/>
      <c r="I20" s="218"/>
      <c r="J20" s="212" t="s">
        <v>154</v>
      </c>
      <c r="K20" s="212"/>
      <c r="L20" s="212"/>
      <c r="M20" s="212"/>
      <c r="O20" s="96">
        <f t="shared" si="0"/>
        <v>0.33333333333333337</v>
      </c>
      <c r="P20" s="97" t="str">
        <f t="shared" si="1"/>
        <v>RDD1</v>
      </c>
      <c r="Q20" s="109">
        <f t="shared" si="2"/>
        <v>0.25</v>
      </c>
      <c r="R20" s="109">
        <f t="shared" si="3"/>
        <v>0.58333333333333337</v>
      </c>
    </row>
    <row r="21" spans="2:18" ht="18.5" x14ac:dyDescent="0.45">
      <c r="B21" s="124"/>
      <c r="C21" s="125"/>
      <c r="D21" s="125"/>
      <c r="E21" s="126"/>
      <c r="F21" s="212"/>
      <c r="G21" s="212"/>
      <c r="H21" s="212"/>
      <c r="I21" s="212"/>
      <c r="J21" s="212"/>
      <c r="K21" s="212"/>
      <c r="L21" s="212"/>
      <c r="M21" s="212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</row>
    <row r="22" spans="2:18" ht="18.5" x14ac:dyDescent="0.45">
      <c r="B22" s="124" t="s">
        <v>72</v>
      </c>
      <c r="C22" s="125">
        <v>0.27083333333333331</v>
      </c>
      <c r="D22" s="125">
        <v>0.75347222222222221</v>
      </c>
      <c r="E22" s="126">
        <v>0.4826388888888889</v>
      </c>
      <c r="F22" s="216" t="str">
        <f>'Dvr '!A20</f>
        <v>Faisal Al Nemry</v>
      </c>
      <c r="G22" s="217"/>
      <c r="H22" s="217"/>
      <c r="I22" s="218"/>
      <c r="J22" s="212"/>
      <c r="K22" s="212"/>
      <c r="L22" s="212"/>
      <c r="M22" s="212"/>
      <c r="O22" s="96">
        <f t="shared" si="0"/>
        <v>0.4826388888888889</v>
      </c>
      <c r="P22" s="97" t="str">
        <f t="shared" si="1"/>
        <v>Q Path</v>
      </c>
      <c r="Q22" s="109">
        <f t="shared" si="2"/>
        <v>0.27083333333333331</v>
      </c>
      <c r="R22" s="109">
        <f t="shared" si="3"/>
        <v>0.75347222222222221</v>
      </c>
    </row>
    <row r="23" spans="2:18" ht="18.5" x14ac:dyDescent="0.45">
      <c r="B23" s="124"/>
      <c r="C23" s="125"/>
      <c r="D23" s="125"/>
      <c r="E23" s="126"/>
      <c r="F23" s="212"/>
      <c r="G23" s="212"/>
      <c r="H23" s="212"/>
      <c r="I23" s="212"/>
      <c r="J23" s="212"/>
      <c r="K23" s="212"/>
      <c r="L23" s="212"/>
      <c r="M23" s="212"/>
      <c r="O23" s="96">
        <f t="shared" si="0"/>
        <v>0</v>
      </c>
      <c r="P23" s="97">
        <f t="shared" si="1"/>
        <v>0</v>
      </c>
      <c r="Q23" s="109">
        <f t="shared" si="2"/>
        <v>0</v>
      </c>
      <c r="R23" s="109">
        <f t="shared" si="3"/>
        <v>0</v>
      </c>
    </row>
    <row r="24" spans="2:18" ht="18.5" x14ac:dyDescent="0.45">
      <c r="B24" s="124" t="s">
        <v>122</v>
      </c>
      <c r="C24" s="125">
        <v>0.27986111111111112</v>
      </c>
      <c r="D24" s="125">
        <v>0.61319444444444449</v>
      </c>
      <c r="E24" s="126">
        <v>0.33333333333333337</v>
      </c>
      <c r="F24" s="216" t="str">
        <f>'Dvr '!A8</f>
        <v xml:space="preserve">Saad K Al O taibi </v>
      </c>
      <c r="G24" s="217"/>
      <c r="H24" s="217"/>
      <c r="I24" s="218"/>
      <c r="J24" s="212"/>
      <c r="K24" s="212"/>
      <c r="L24" s="212"/>
      <c r="M24" s="212"/>
      <c r="O24" s="96">
        <f t="shared" si="0"/>
        <v>0.33333333333333337</v>
      </c>
      <c r="P24" s="97" t="str">
        <f t="shared" si="1"/>
        <v>SP-R</v>
      </c>
      <c r="Q24" s="109">
        <f t="shared" si="2"/>
        <v>0.27986111111111112</v>
      </c>
      <c r="R24" s="109">
        <f t="shared" si="3"/>
        <v>0.61319444444444449</v>
      </c>
    </row>
    <row r="25" spans="2:18" ht="18.5" x14ac:dyDescent="0.45">
      <c r="B25" s="124"/>
      <c r="C25" s="125"/>
      <c r="D25" s="125"/>
      <c r="E25" s="126"/>
      <c r="F25" s="212"/>
      <c r="G25" s="212"/>
      <c r="H25" s="212"/>
      <c r="I25" s="212"/>
      <c r="J25" s="212"/>
      <c r="K25" s="212"/>
      <c r="L25" s="212"/>
      <c r="M25" s="212"/>
      <c r="O25" s="96">
        <f t="shared" si="0"/>
        <v>0</v>
      </c>
      <c r="P25" s="97">
        <f t="shared" si="1"/>
        <v>0</v>
      </c>
      <c r="Q25" s="109">
        <f t="shared" si="2"/>
        <v>0</v>
      </c>
      <c r="R25" s="109">
        <f t="shared" si="3"/>
        <v>0</v>
      </c>
    </row>
    <row r="26" spans="2:18" ht="18.5" x14ac:dyDescent="0.45">
      <c r="B26" s="16" t="s">
        <v>118</v>
      </c>
      <c r="C26" s="125">
        <v>0.28333333333333333</v>
      </c>
      <c r="D26" s="125">
        <v>0.49166666666666664</v>
      </c>
      <c r="E26" s="126">
        <v>0.20833333333333331</v>
      </c>
      <c r="F26" s="216" t="str">
        <f>'Dvr '!A9</f>
        <v>Abdulrahman Mohammed Al-Juhani</v>
      </c>
      <c r="G26" s="217"/>
      <c r="H26" s="217"/>
      <c r="I26" s="218"/>
      <c r="J26" s="212"/>
      <c r="K26" s="212"/>
      <c r="L26" s="212"/>
      <c r="M26" s="212"/>
      <c r="O26" s="96">
        <f t="shared" si="0"/>
        <v>0.20833333333333331</v>
      </c>
      <c r="P26" s="97" t="str">
        <f t="shared" si="1"/>
        <v>MLD6</v>
      </c>
      <c r="Q26" s="109">
        <f t="shared" si="2"/>
        <v>0.28333333333333333</v>
      </c>
      <c r="R26" s="109">
        <f t="shared" si="3"/>
        <v>0.49166666666666664</v>
      </c>
    </row>
    <row r="27" spans="2:18" ht="18.5" x14ac:dyDescent="0.45">
      <c r="B27" s="124"/>
      <c r="C27" s="125"/>
      <c r="D27" s="125"/>
      <c r="E27" s="126"/>
      <c r="F27" s="212"/>
      <c r="G27" s="212"/>
      <c r="H27" s="212"/>
      <c r="I27" s="212"/>
      <c r="J27" s="212"/>
      <c r="K27" s="212"/>
      <c r="L27" s="212"/>
      <c r="M27" s="212"/>
      <c r="O27" s="96">
        <f t="shared" si="0"/>
        <v>0</v>
      </c>
      <c r="P27" s="97">
        <f t="shared" si="1"/>
        <v>0</v>
      </c>
      <c r="Q27" s="109">
        <f t="shared" si="2"/>
        <v>0</v>
      </c>
      <c r="R27" s="109">
        <f t="shared" si="3"/>
        <v>0</v>
      </c>
    </row>
    <row r="28" spans="2:18" ht="18.5" x14ac:dyDescent="0.45">
      <c r="B28" s="124" t="s">
        <v>122</v>
      </c>
      <c r="C28" s="125">
        <v>0.58333333333333337</v>
      </c>
      <c r="D28" s="125">
        <v>0.91666666666666663</v>
      </c>
      <c r="E28" s="126">
        <v>0.33333333333333326</v>
      </c>
      <c r="F28" s="216" t="str">
        <f>'Dvr '!A24</f>
        <v>Ryan Al Hijri</v>
      </c>
      <c r="G28" s="217"/>
      <c r="H28" s="217"/>
      <c r="I28" s="218"/>
      <c r="J28" s="212"/>
      <c r="K28" s="212"/>
      <c r="L28" s="212"/>
      <c r="M28" s="212"/>
      <c r="O28" s="96">
        <f t="shared" si="0"/>
        <v>0.33333333333333326</v>
      </c>
      <c r="P28" s="97" t="str">
        <f t="shared" si="1"/>
        <v>SP-R</v>
      </c>
      <c r="Q28" s="109">
        <f t="shared" si="2"/>
        <v>0.58333333333333337</v>
      </c>
      <c r="R28" s="109">
        <f t="shared" si="3"/>
        <v>0.91666666666666663</v>
      </c>
    </row>
    <row r="29" spans="2:18" ht="18.5" x14ac:dyDescent="0.45">
      <c r="B29" s="124"/>
      <c r="C29" s="125"/>
      <c r="D29" s="125"/>
      <c r="E29" s="126"/>
      <c r="F29" s="212"/>
      <c r="G29" s="212"/>
      <c r="H29" s="212"/>
      <c r="I29" s="212"/>
      <c r="J29" s="212"/>
      <c r="K29" s="212"/>
      <c r="L29" s="212"/>
      <c r="M29" s="212"/>
      <c r="O29" s="96">
        <f t="shared" si="0"/>
        <v>0</v>
      </c>
      <c r="P29" s="97">
        <f t="shared" si="1"/>
        <v>0</v>
      </c>
      <c r="Q29" s="109">
        <f t="shared" si="2"/>
        <v>0</v>
      </c>
      <c r="R29" s="109">
        <f t="shared" si="3"/>
        <v>0</v>
      </c>
    </row>
    <row r="30" spans="2:18" ht="18.5" x14ac:dyDescent="0.45">
      <c r="B30" s="124" t="s">
        <v>115</v>
      </c>
      <c r="C30" s="125">
        <v>0.58333333333333337</v>
      </c>
      <c r="D30" s="125">
        <v>0.91666666666666663</v>
      </c>
      <c r="E30" s="126">
        <v>0.33333333333333326</v>
      </c>
      <c r="F30" s="216" t="str">
        <f>'Dvr '!A30</f>
        <v xml:space="preserve">Badr Saeed Al-Zahrani  </v>
      </c>
      <c r="G30" s="217"/>
      <c r="H30" s="217"/>
      <c r="I30" s="218"/>
      <c r="J30" s="212"/>
      <c r="K30" s="212"/>
      <c r="L30" s="212"/>
      <c r="M30" s="212"/>
      <c r="O30" s="96">
        <f t="shared" si="0"/>
        <v>0.33333333333333326</v>
      </c>
      <c r="P30" s="97" t="str">
        <f t="shared" si="1"/>
        <v>RDD2</v>
      </c>
      <c r="Q30" s="109">
        <f t="shared" si="2"/>
        <v>0.58333333333333337</v>
      </c>
      <c r="R30" s="109">
        <f t="shared" si="3"/>
        <v>0.91666666666666663</v>
      </c>
    </row>
    <row r="31" spans="2:18" ht="18.5" x14ac:dyDescent="0.45">
      <c r="B31" s="124"/>
      <c r="C31" s="125"/>
      <c r="D31" s="125"/>
      <c r="E31" s="126"/>
      <c r="F31" s="212"/>
      <c r="G31" s="212"/>
      <c r="H31" s="212"/>
      <c r="I31" s="212"/>
      <c r="J31" s="212"/>
      <c r="K31" s="212"/>
      <c r="L31" s="212"/>
      <c r="M31" s="212"/>
      <c r="O31" s="96">
        <f t="shared" si="0"/>
        <v>0</v>
      </c>
      <c r="P31" s="97">
        <f t="shared" si="1"/>
        <v>0</v>
      </c>
      <c r="Q31" s="109">
        <f t="shared" si="2"/>
        <v>0</v>
      </c>
      <c r="R31" s="109">
        <f t="shared" si="3"/>
        <v>0</v>
      </c>
    </row>
    <row r="32" spans="2:18" ht="18.5" x14ac:dyDescent="0.45">
      <c r="B32" s="124" t="s">
        <v>120</v>
      </c>
      <c r="C32" s="125">
        <v>0.60069444444444442</v>
      </c>
      <c r="D32" s="125">
        <v>0.99305555555555558</v>
      </c>
      <c r="E32" s="126">
        <v>0.39236111111111116</v>
      </c>
      <c r="F32" s="216" t="str">
        <f>'Dvr '!A33</f>
        <v xml:space="preserve">Khaled Mohammed Al-Ghamdi </v>
      </c>
      <c r="G32" s="217"/>
      <c r="H32" s="217"/>
      <c r="I32" s="218"/>
      <c r="J32" s="212"/>
      <c r="K32" s="212"/>
      <c r="L32" s="212"/>
      <c r="M32" s="212"/>
      <c r="O32" s="96">
        <f t="shared" si="0"/>
        <v>0.39236111111111116</v>
      </c>
      <c r="P32" s="97" t="str">
        <f t="shared" si="1"/>
        <v>RST2</v>
      </c>
      <c r="Q32" s="109">
        <f t="shared" si="2"/>
        <v>0.60069444444444442</v>
      </c>
      <c r="R32" s="109">
        <f t="shared" si="3"/>
        <v>0.99305555555555558</v>
      </c>
    </row>
    <row r="33" spans="2:18" ht="18.5" x14ac:dyDescent="0.45">
      <c r="B33" s="124"/>
      <c r="C33" s="125"/>
      <c r="D33" s="125"/>
      <c r="E33" s="126"/>
      <c r="F33" s="212"/>
      <c r="G33" s="212"/>
      <c r="H33" s="212"/>
      <c r="I33" s="212"/>
      <c r="J33" s="212"/>
      <c r="K33" s="212"/>
      <c r="L33" s="212"/>
      <c r="M33" s="212"/>
      <c r="O33" s="96">
        <f t="shared" si="0"/>
        <v>0</v>
      </c>
      <c r="P33" s="97">
        <f t="shared" si="1"/>
        <v>0</v>
      </c>
      <c r="Q33" s="109">
        <f t="shared" si="2"/>
        <v>0</v>
      </c>
      <c r="R33" s="109">
        <f t="shared" si="3"/>
        <v>0</v>
      </c>
    </row>
    <row r="34" spans="2:18" ht="18.5" x14ac:dyDescent="0.45">
      <c r="B34" s="124" t="s">
        <v>122</v>
      </c>
      <c r="C34" s="125">
        <v>0.75</v>
      </c>
      <c r="D34" s="125">
        <v>1.0833333333333333</v>
      </c>
      <c r="E34" s="126">
        <v>0.33333333333333326</v>
      </c>
      <c r="F34" s="216" t="str">
        <f>'Dvr '!A31</f>
        <v xml:space="preserve">Faisal Muhammad Al-Saad </v>
      </c>
      <c r="G34" s="217"/>
      <c r="H34" s="217"/>
      <c r="I34" s="218"/>
      <c r="J34" s="212"/>
      <c r="K34" s="212"/>
      <c r="L34" s="212"/>
      <c r="M34" s="212"/>
      <c r="O34" s="96">
        <f t="shared" si="0"/>
        <v>0.33333333333333326</v>
      </c>
      <c r="P34" s="97" t="str">
        <f t="shared" si="1"/>
        <v>SP-R</v>
      </c>
      <c r="Q34" s="109">
        <f t="shared" si="2"/>
        <v>0.75</v>
      </c>
      <c r="R34" s="109">
        <f t="shared" si="3"/>
        <v>1.0833333333333333</v>
      </c>
    </row>
    <row r="35" spans="2:18" ht="18.5" x14ac:dyDescent="0.45">
      <c r="B35" s="124"/>
      <c r="C35" s="125"/>
      <c r="D35" s="125"/>
      <c r="E35" s="126"/>
      <c r="F35" s="212"/>
      <c r="G35" s="212"/>
      <c r="H35" s="212"/>
      <c r="I35" s="212"/>
      <c r="J35" s="212"/>
      <c r="K35" s="212"/>
      <c r="L35" s="212"/>
      <c r="M35" s="212"/>
      <c r="O35" s="96">
        <f t="shared" si="0"/>
        <v>0</v>
      </c>
      <c r="P35" s="97">
        <f t="shared" si="1"/>
        <v>0</v>
      </c>
      <c r="Q35" s="109">
        <f t="shared" si="2"/>
        <v>0</v>
      </c>
      <c r="R35" s="109">
        <f t="shared" si="3"/>
        <v>0</v>
      </c>
    </row>
    <row r="36" spans="2:18" ht="18.5" x14ac:dyDescent="0.45">
      <c r="B36" s="124" t="s">
        <v>117</v>
      </c>
      <c r="C36" s="125">
        <v>0.75902777777777775</v>
      </c>
      <c r="D36" s="125">
        <v>0.96736111111111112</v>
      </c>
      <c r="E36" s="126">
        <v>0.20833333333333337</v>
      </c>
      <c r="F36" s="216" t="str">
        <f>'Dvr '!A21</f>
        <v>Abdullah M  Al Harbi</v>
      </c>
      <c r="G36" s="217"/>
      <c r="H36" s="217"/>
      <c r="I36" s="218"/>
      <c r="J36" s="212"/>
      <c r="K36" s="212"/>
      <c r="L36" s="212"/>
      <c r="M36" s="212"/>
      <c r="O36" s="96">
        <f t="shared" si="0"/>
        <v>0.20833333333333337</v>
      </c>
      <c r="P36" s="97" t="str">
        <f t="shared" si="1"/>
        <v>MLD16</v>
      </c>
      <c r="Q36" s="109">
        <f t="shared" si="2"/>
        <v>0.75902777777777775</v>
      </c>
      <c r="R36" s="109">
        <f t="shared" si="3"/>
        <v>0.96736111111111112</v>
      </c>
    </row>
    <row r="37" spans="2:18" ht="18.5" x14ac:dyDescent="0.45">
      <c r="B37" s="124"/>
      <c r="C37" s="125"/>
      <c r="D37" s="125"/>
      <c r="E37" s="126"/>
      <c r="F37" s="212"/>
      <c r="G37" s="212"/>
      <c r="H37" s="212"/>
      <c r="I37" s="212"/>
      <c r="J37" s="212"/>
      <c r="K37" s="212"/>
      <c r="L37" s="212"/>
      <c r="M37" s="212"/>
      <c r="O37" s="96">
        <f t="shared" si="0"/>
        <v>0</v>
      </c>
      <c r="P37" s="97">
        <f t="shared" si="1"/>
        <v>0</v>
      </c>
      <c r="Q37" s="109">
        <f t="shared" si="2"/>
        <v>0</v>
      </c>
      <c r="R37" s="109">
        <f t="shared" si="3"/>
        <v>0</v>
      </c>
    </row>
    <row r="38" spans="2:18" ht="18.5" x14ac:dyDescent="0.45">
      <c r="B38" s="124" t="s">
        <v>114</v>
      </c>
      <c r="C38" s="125">
        <v>0.79305555555555551</v>
      </c>
      <c r="D38" s="125">
        <v>1.0013888888888889</v>
      </c>
      <c r="E38" s="126">
        <v>0.20833333333333337</v>
      </c>
      <c r="F38" s="216" t="str">
        <f>'Dvr '!A12</f>
        <v>Hussam D Al-Hajji</v>
      </c>
      <c r="G38" s="217"/>
      <c r="H38" s="217"/>
      <c r="I38" s="218"/>
      <c r="J38" s="212"/>
      <c r="K38" s="212"/>
      <c r="L38" s="212"/>
      <c r="M38" s="212"/>
      <c r="O38" s="96">
        <f t="shared" si="0"/>
        <v>0.20833333333333337</v>
      </c>
      <c r="P38" s="97" t="str">
        <f t="shared" si="1"/>
        <v>MLD17</v>
      </c>
      <c r="Q38" s="109">
        <f t="shared" si="2"/>
        <v>0.79305555555555551</v>
      </c>
      <c r="R38" s="109">
        <f t="shared" si="3"/>
        <v>1.0013888888888889</v>
      </c>
    </row>
    <row r="39" spans="2:18" ht="18.5" x14ac:dyDescent="0.45">
      <c r="B39" s="124"/>
      <c r="C39" s="125"/>
      <c r="D39" s="125"/>
      <c r="E39" s="126"/>
      <c r="F39" s="212"/>
      <c r="G39" s="212"/>
      <c r="H39" s="212"/>
      <c r="I39" s="212"/>
      <c r="J39" s="212"/>
      <c r="K39" s="212"/>
      <c r="L39" s="212"/>
      <c r="M39" s="212"/>
      <c r="O39" s="96">
        <f t="shared" si="0"/>
        <v>0</v>
      </c>
      <c r="P39" s="97">
        <f t="shared" si="1"/>
        <v>0</v>
      </c>
      <c r="Q39" s="109">
        <f t="shared" si="2"/>
        <v>0</v>
      </c>
      <c r="R39" s="109">
        <f t="shared" si="3"/>
        <v>0</v>
      </c>
    </row>
    <row r="40" spans="2:18" ht="18.5" x14ac:dyDescent="0.45">
      <c r="B40" s="124" t="s">
        <v>122</v>
      </c>
      <c r="C40" s="125">
        <v>0.91666666666666663</v>
      </c>
      <c r="D40" s="125">
        <v>1.25</v>
      </c>
      <c r="E40" s="126">
        <v>0.33333333333333337</v>
      </c>
      <c r="F40" s="216" t="str">
        <f>'Dvr '!A26</f>
        <v xml:space="preserve">Hazem Alghamdi </v>
      </c>
      <c r="G40" s="217"/>
      <c r="H40" s="217"/>
      <c r="I40" s="218"/>
      <c r="J40" s="212"/>
      <c r="K40" s="212"/>
      <c r="L40" s="212"/>
      <c r="M40" s="212"/>
      <c r="O40" s="96">
        <f t="shared" si="0"/>
        <v>0.33333333333333337</v>
      </c>
      <c r="P40" s="97" t="str">
        <f t="shared" si="1"/>
        <v>SP-R</v>
      </c>
      <c r="Q40" s="109">
        <f t="shared" si="2"/>
        <v>0.91666666666666663</v>
      </c>
      <c r="R40" s="109">
        <f t="shared" si="3"/>
        <v>1.25</v>
      </c>
    </row>
    <row r="41" spans="2:18" ht="18.5" x14ac:dyDescent="0.45">
      <c r="B41" s="124"/>
      <c r="C41" s="125"/>
      <c r="D41" s="125"/>
      <c r="E41" s="126"/>
      <c r="F41" s="212"/>
      <c r="G41" s="212"/>
      <c r="H41" s="212"/>
      <c r="I41" s="212"/>
      <c r="J41" s="212"/>
      <c r="K41" s="212"/>
      <c r="L41" s="212"/>
      <c r="M41" s="212"/>
      <c r="O41" s="96">
        <f t="shared" si="0"/>
        <v>0</v>
      </c>
      <c r="P41" s="97">
        <f t="shared" si="1"/>
        <v>0</v>
      </c>
      <c r="Q41" s="109">
        <f t="shared" si="2"/>
        <v>0</v>
      </c>
      <c r="R41" s="109">
        <f t="shared" si="3"/>
        <v>0</v>
      </c>
    </row>
    <row r="42" spans="2:18" ht="18.5" x14ac:dyDescent="0.45">
      <c r="B42" s="124" t="s">
        <v>116</v>
      </c>
      <c r="C42" s="125">
        <v>0.91666666666666663</v>
      </c>
      <c r="D42" s="125">
        <v>1.25</v>
      </c>
      <c r="E42" s="126">
        <v>0.33333333333333337</v>
      </c>
      <c r="F42" s="216" t="str">
        <f>'Dvr '!A19</f>
        <v>Ayoub Mobarak Al-Lajhar</v>
      </c>
      <c r="G42" s="217"/>
      <c r="H42" s="217"/>
      <c r="I42" s="218"/>
      <c r="J42" s="212"/>
      <c r="K42" s="212"/>
      <c r="L42" s="212"/>
      <c r="M42" s="212"/>
      <c r="O42" s="96">
        <f t="shared" si="0"/>
        <v>0.33333333333333337</v>
      </c>
      <c r="P42" s="97" t="str">
        <f t="shared" si="1"/>
        <v>RDD3</v>
      </c>
      <c r="Q42" s="109">
        <f t="shared" si="2"/>
        <v>0.91666666666666663</v>
      </c>
      <c r="R42" s="109">
        <f t="shared" si="3"/>
        <v>1.25</v>
      </c>
    </row>
    <row r="43" spans="2:18" ht="18.5" x14ac:dyDescent="0.45">
      <c r="B43" s="124"/>
      <c r="C43" s="125"/>
      <c r="D43" s="125"/>
      <c r="E43" s="126"/>
      <c r="F43" s="212"/>
      <c r="G43" s="212"/>
      <c r="H43" s="212"/>
      <c r="I43" s="212"/>
      <c r="J43" s="212"/>
      <c r="K43" s="212"/>
      <c r="L43" s="212"/>
      <c r="M43" s="212"/>
      <c r="O43" s="96">
        <f t="shared" si="0"/>
        <v>0</v>
      </c>
      <c r="P43" s="97">
        <f t="shared" si="1"/>
        <v>0</v>
      </c>
      <c r="Q43" s="109">
        <f t="shared" si="2"/>
        <v>0</v>
      </c>
      <c r="R43" s="109">
        <f t="shared" si="3"/>
        <v>0</v>
      </c>
    </row>
    <row r="45" spans="2:18" ht="18.5" x14ac:dyDescent="0.45">
      <c r="B45" s="19"/>
      <c r="C45" s="19"/>
      <c r="D45" s="19"/>
      <c r="E45" s="20"/>
      <c r="F45" s="24"/>
      <c r="G45" s="24"/>
      <c r="H45" s="24"/>
      <c r="I45" s="24"/>
      <c r="J45" s="24"/>
      <c r="K45" s="24"/>
      <c r="L45" s="24"/>
      <c r="M45" s="24"/>
    </row>
    <row r="46" spans="2:18" ht="18.5" x14ac:dyDescent="0.45">
      <c r="B46" s="21" t="s">
        <v>22</v>
      </c>
      <c r="C46" s="19"/>
      <c r="D46" s="19"/>
      <c r="E46" s="19"/>
      <c r="F46" s="24"/>
      <c r="G46" s="24"/>
      <c r="H46" s="24"/>
      <c r="I46" s="24"/>
      <c r="J46" s="24"/>
      <c r="K46" s="24"/>
      <c r="L46" s="24"/>
      <c r="M46" s="24"/>
    </row>
    <row r="47" spans="2:18" ht="18.5" x14ac:dyDescent="0.45">
      <c r="B47" s="15" t="s">
        <v>23</v>
      </c>
      <c r="C47" s="15" t="s">
        <v>18</v>
      </c>
      <c r="D47" s="15" t="s">
        <v>19</v>
      </c>
      <c r="E47" s="15" t="s">
        <v>7</v>
      </c>
      <c r="F47" s="222" t="s">
        <v>20</v>
      </c>
      <c r="G47" s="222"/>
      <c r="H47" s="222"/>
      <c r="I47" s="222"/>
      <c r="J47" s="227" t="s">
        <v>21</v>
      </c>
      <c r="K47" s="220"/>
      <c r="L47" s="220"/>
      <c r="M47" s="221"/>
    </row>
    <row r="48" spans="2:18" ht="18.5" x14ac:dyDescent="0.45">
      <c r="B48" s="124"/>
      <c r="C48" s="125"/>
      <c r="D48" s="125"/>
      <c r="E48" s="126"/>
      <c r="F48" s="208"/>
      <c r="G48" s="208"/>
      <c r="H48" s="208"/>
      <c r="I48" s="208"/>
      <c r="J48" s="208"/>
      <c r="K48" s="208"/>
      <c r="L48" s="208"/>
      <c r="M48" s="208"/>
    </row>
    <row r="49" spans="2:18" ht="18.5" x14ac:dyDescent="0.45">
      <c r="B49" s="124"/>
      <c r="C49" s="125"/>
      <c r="D49" s="125"/>
      <c r="E49" s="126"/>
      <c r="F49" s="208"/>
      <c r="G49" s="208"/>
      <c r="H49" s="208"/>
      <c r="I49" s="208"/>
      <c r="J49" s="208"/>
      <c r="K49" s="208"/>
      <c r="L49" s="208"/>
      <c r="M49" s="208"/>
    </row>
    <row r="50" spans="2:18" ht="18.5" x14ac:dyDescent="0.45">
      <c r="B50" s="124"/>
      <c r="C50" s="125"/>
      <c r="D50" s="125"/>
      <c r="E50" s="126"/>
      <c r="F50" s="223"/>
      <c r="G50" s="223"/>
      <c r="H50" s="223"/>
      <c r="I50" s="223"/>
      <c r="J50" s="226"/>
      <c r="K50" s="223"/>
      <c r="L50" s="223"/>
      <c r="M50" s="223"/>
    </row>
    <row r="51" spans="2:18" ht="18.5" x14ac:dyDescent="0.45">
      <c r="B51" s="16"/>
      <c r="C51" s="17"/>
      <c r="D51" s="17"/>
      <c r="E51" s="18"/>
      <c r="F51" s="223"/>
      <c r="G51" s="223"/>
      <c r="H51" s="223"/>
      <c r="I51" s="223"/>
      <c r="J51" s="226"/>
      <c r="K51" s="223"/>
      <c r="L51" s="223"/>
      <c r="M51" s="223"/>
    </row>
    <row r="52" spans="2:18" ht="18.5" x14ac:dyDescent="0.45">
      <c r="B52" s="16"/>
      <c r="C52" s="17"/>
      <c r="D52" s="17"/>
      <c r="E52" s="18"/>
      <c r="F52" s="223"/>
      <c r="G52" s="223"/>
      <c r="H52" s="223"/>
      <c r="I52" s="223"/>
      <c r="J52" s="226"/>
      <c r="K52" s="223"/>
      <c r="L52" s="223"/>
      <c r="M52" s="223"/>
    </row>
    <row r="53" spans="2:18" ht="18.5" x14ac:dyDescent="0.45">
      <c r="B53" s="19"/>
      <c r="C53" s="27"/>
      <c r="D53" s="27"/>
      <c r="E53" s="28"/>
      <c r="F53" s="24"/>
      <c r="G53" s="24"/>
      <c r="H53" s="24"/>
      <c r="I53" s="24"/>
      <c r="J53" s="24"/>
      <c r="K53" s="24"/>
      <c r="L53" s="24"/>
      <c r="M53" s="24"/>
      <c r="O53" s="196"/>
      <c r="P53" s="196"/>
      <c r="Q53" s="196"/>
      <c r="R53" s="196"/>
    </row>
    <row r="54" spans="2:18" ht="18.5" x14ac:dyDescent="0.45">
      <c r="B54" s="22" t="s">
        <v>29</v>
      </c>
      <c r="C54" s="19"/>
      <c r="D54" s="19"/>
      <c r="E54" s="19"/>
      <c r="F54" s="19"/>
      <c r="G54" s="19"/>
      <c r="H54" s="19"/>
      <c r="I54" s="22" t="s">
        <v>24</v>
      </c>
      <c r="J54" s="19"/>
      <c r="K54" s="19"/>
      <c r="L54" s="19"/>
      <c r="M54" s="19"/>
      <c r="O54" s="196"/>
      <c r="P54" s="196"/>
      <c r="Q54" s="196"/>
      <c r="R54" s="196"/>
    </row>
    <row r="55" spans="2:18" ht="18.5" x14ac:dyDescent="0.45">
      <c r="B55" s="15" t="s">
        <v>25</v>
      </c>
      <c r="C55" s="222" t="s">
        <v>20</v>
      </c>
      <c r="D55" s="222"/>
      <c r="E55" s="222"/>
      <c r="F55" s="222"/>
      <c r="G55" s="19"/>
      <c r="H55" s="19"/>
      <c r="I55" s="222" t="s">
        <v>20</v>
      </c>
      <c r="J55" s="222"/>
      <c r="K55" s="222"/>
      <c r="L55" s="222"/>
      <c r="M55" s="19"/>
      <c r="O55" s="196"/>
      <c r="P55" s="196"/>
      <c r="Q55" s="196"/>
      <c r="R55" s="196"/>
    </row>
    <row r="56" spans="2:18" ht="18.5" x14ac:dyDescent="0.45">
      <c r="B56" s="16"/>
      <c r="C56" s="219"/>
      <c r="D56" s="219"/>
      <c r="E56" s="219"/>
      <c r="F56" s="219"/>
      <c r="G56" s="19"/>
      <c r="H56" s="19"/>
      <c r="I56" s="209" t="str">
        <f>'Dvr '!A25</f>
        <v xml:space="preserve">Nouh T Al Sharif </v>
      </c>
      <c r="J56" s="210"/>
      <c r="K56" s="210"/>
      <c r="L56" s="211"/>
      <c r="M56" s="19"/>
      <c r="O56" s="196"/>
      <c r="P56" s="196"/>
      <c r="Q56" s="196"/>
      <c r="R56" s="196"/>
    </row>
    <row r="57" spans="2:18" ht="18.5" x14ac:dyDescent="0.45">
      <c r="B57" s="16"/>
      <c r="C57" s="219"/>
      <c r="D57" s="219"/>
      <c r="E57" s="219"/>
      <c r="F57" s="219"/>
      <c r="G57" s="19"/>
      <c r="H57" s="19"/>
      <c r="I57" s="213" t="str">
        <f>'Dvr '!A10</f>
        <v xml:space="preserve">Suhayb Al Muzaini </v>
      </c>
      <c r="J57" s="214"/>
      <c r="K57" s="214"/>
      <c r="L57" s="215"/>
      <c r="M57" s="19"/>
      <c r="O57" s="196"/>
      <c r="P57" s="196"/>
      <c r="Q57" s="196"/>
      <c r="R57" s="196"/>
    </row>
    <row r="58" spans="2:18" ht="18.5" x14ac:dyDescent="0.45">
      <c r="B58" s="16"/>
      <c r="C58" s="219"/>
      <c r="D58" s="219"/>
      <c r="E58" s="219"/>
      <c r="F58" s="219"/>
      <c r="G58" s="19"/>
      <c r="H58" s="19"/>
      <c r="I58" s="209" t="str">
        <f>'Dvr '!A11</f>
        <v xml:space="preserve">Abdullah Yahya Sahari </v>
      </c>
      <c r="J58" s="210"/>
      <c r="K58" s="210"/>
      <c r="L58" s="211"/>
      <c r="M58" s="19"/>
    </row>
    <row r="59" spans="2:18" ht="18.5" x14ac:dyDescent="0.45">
      <c r="B59" s="16"/>
      <c r="C59" s="219"/>
      <c r="D59" s="219"/>
      <c r="E59" s="219"/>
      <c r="F59" s="219"/>
      <c r="I59" s="219" t="str">
        <f>'Dvr '!A16</f>
        <v xml:space="preserve">Tariq Ahmed Alhamrani </v>
      </c>
      <c r="J59" s="219"/>
      <c r="K59" s="219"/>
      <c r="L59" s="219"/>
    </row>
    <row r="60" spans="2:18" ht="18.5" x14ac:dyDescent="0.45">
      <c r="B60" s="16"/>
      <c r="C60" s="219"/>
      <c r="D60" s="219"/>
      <c r="E60" s="219"/>
      <c r="F60" s="219"/>
      <c r="I60" s="209" t="str">
        <f>'Dvr '!A17</f>
        <v>Rakan Asiri</v>
      </c>
      <c r="J60" s="210"/>
      <c r="K60" s="210"/>
      <c r="L60" s="211"/>
    </row>
    <row r="61" spans="2:18" ht="18.5" x14ac:dyDescent="0.45">
      <c r="B61" s="23"/>
      <c r="C61" s="234"/>
      <c r="D61" s="234"/>
      <c r="E61" s="234"/>
      <c r="F61" s="234"/>
      <c r="I61" s="213" t="str">
        <f>'Dvr '!A18</f>
        <v>Vacancy 1</v>
      </c>
      <c r="J61" s="214"/>
      <c r="K61" s="214"/>
      <c r="L61" s="215"/>
    </row>
    <row r="62" spans="2:18" ht="18.5" x14ac:dyDescent="0.45">
      <c r="I62" s="213" t="str">
        <f>'Dvr '!A32</f>
        <v>Mishary Abdel Qader Al-Maghoudi</v>
      </c>
      <c r="J62" s="214"/>
      <c r="K62" s="214"/>
      <c r="L62" s="215"/>
    </row>
    <row r="63" spans="2:18" ht="18.5" x14ac:dyDescent="0.45">
      <c r="I63" s="219" t="str">
        <f>'Dvr '!A29</f>
        <v>Turki M Al Qabli</v>
      </c>
      <c r="J63" s="219"/>
      <c r="K63" s="219"/>
      <c r="L63" s="219"/>
    </row>
    <row r="64" spans="2:18" ht="18.5" x14ac:dyDescent="0.45">
      <c r="I64" s="209" t="str">
        <f>'Dvr '!A23</f>
        <v>Ziad Marawan Seif</v>
      </c>
      <c r="J64" s="210"/>
      <c r="K64" s="210"/>
      <c r="L64" s="211"/>
    </row>
    <row r="65" spans="9:12" ht="18.5" x14ac:dyDescent="0.45">
      <c r="I65" s="209" t="str">
        <f>'Dvr '!A34</f>
        <v xml:space="preserve">Faisal Saleh Saad Al-Mutairi </v>
      </c>
      <c r="J65" s="210"/>
      <c r="K65" s="210"/>
      <c r="L65" s="211"/>
    </row>
    <row r="66" spans="9:12" ht="18.5" x14ac:dyDescent="0.45">
      <c r="I66" s="216" t="str">
        <f>'Dvr '!A39</f>
        <v>Ibrahim Abdullah Al-Suhaimi</v>
      </c>
      <c r="J66" s="217"/>
      <c r="K66" s="217"/>
      <c r="L66" s="218"/>
    </row>
  </sheetData>
  <mergeCells count="105">
    <mergeCell ref="I63:L63"/>
    <mergeCell ref="F52:I52"/>
    <mergeCell ref="J52:M52"/>
    <mergeCell ref="C61:F61"/>
    <mergeCell ref="C60:F60"/>
    <mergeCell ref="F42:I42"/>
    <mergeCell ref="F41:I41"/>
    <mergeCell ref="F51:I51"/>
    <mergeCell ref="J51:M51"/>
    <mergeCell ref="I62:L62"/>
    <mergeCell ref="F40:I40"/>
    <mergeCell ref="F32:I32"/>
    <mergeCell ref="I61:L61"/>
    <mergeCell ref="I57:L57"/>
    <mergeCell ref="C56:F56"/>
    <mergeCell ref="C55:F55"/>
    <mergeCell ref="I55:L55"/>
    <mergeCell ref="C59:F59"/>
    <mergeCell ref="C57:F57"/>
    <mergeCell ref="I59:L59"/>
    <mergeCell ref="J49:M49"/>
    <mergeCell ref="J47:M47"/>
    <mergeCell ref="J48:M48"/>
    <mergeCell ref="F49:I49"/>
    <mergeCell ref="I66:L66"/>
    <mergeCell ref="J10:M10"/>
    <mergeCell ref="F26:I26"/>
    <mergeCell ref="F16:I16"/>
    <mergeCell ref="J28:M28"/>
    <mergeCell ref="J22:M22"/>
    <mergeCell ref="F22:I22"/>
    <mergeCell ref="F14:I14"/>
    <mergeCell ref="F43:I43"/>
    <mergeCell ref="J43:M43"/>
    <mergeCell ref="F38:I38"/>
    <mergeCell ref="F36:I36"/>
    <mergeCell ref="F28:I28"/>
    <mergeCell ref="J23:M23"/>
    <mergeCell ref="J24:M24"/>
    <mergeCell ref="J29:M29"/>
    <mergeCell ref="F37:I37"/>
    <mergeCell ref="J17:M17"/>
    <mergeCell ref="J21:M21"/>
    <mergeCell ref="F27:I27"/>
    <mergeCell ref="F30:I30"/>
    <mergeCell ref="F34:I34"/>
    <mergeCell ref="J42:M42"/>
    <mergeCell ref="B4:C4"/>
    <mergeCell ref="D4:E4"/>
    <mergeCell ref="F8:I8"/>
    <mergeCell ref="J8:M8"/>
    <mergeCell ref="J18:M18"/>
    <mergeCell ref="F18:I18"/>
    <mergeCell ref="F24:I24"/>
    <mergeCell ref="F12:I12"/>
    <mergeCell ref="F15:I15"/>
    <mergeCell ref="J15:M15"/>
    <mergeCell ref="F19:I19"/>
    <mergeCell ref="F10:I10"/>
    <mergeCell ref="J14:M14"/>
    <mergeCell ref="F13:I13"/>
    <mergeCell ref="J13:M13"/>
    <mergeCell ref="F9:I9"/>
    <mergeCell ref="F11:I11"/>
    <mergeCell ref="J9:M9"/>
    <mergeCell ref="J16:M16"/>
    <mergeCell ref="J27:M27"/>
    <mergeCell ref="J12:M12"/>
    <mergeCell ref="J26:M26"/>
    <mergeCell ref="J20:M20"/>
    <mergeCell ref="F25:I25"/>
    <mergeCell ref="J25:M25"/>
    <mergeCell ref="J38:M38"/>
    <mergeCell ref="J19:M19"/>
    <mergeCell ref="F17:I17"/>
    <mergeCell ref="F21:I21"/>
    <mergeCell ref="F29:I29"/>
    <mergeCell ref="F23:I23"/>
    <mergeCell ref="F20:I20"/>
    <mergeCell ref="J30:M30"/>
    <mergeCell ref="J35:M35"/>
    <mergeCell ref="J11:M11"/>
    <mergeCell ref="I65:L65"/>
    <mergeCell ref="F50:I50"/>
    <mergeCell ref="J50:M50"/>
    <mergeCell ref="F31:I31"/>
    <mergeCell ref="J31:M31"/>
    <mergeCell ref="F39:I39"/>
    <mergeCell ref="J39:M39"/>
    <mergeCell ref="C58:F58"/>
    <mergeCell ref="I60:L60"/>
    <mergeCell ref="I58:L58"/>
    <mergeCell ref="J32:M32"/>
    <mergeCell ref="J33:M33"/>
    <mergeCell ref="J34:M34"/>
    <mergeCell ref="J36:M36"/>
    <mergeCell ref="J37:M37"/>
    <mergeCell ref="F33:I33"/>
    <mergeCell ref="I56:L56"/>
    <mergeCell ref="F35:I35"/>
    <mergeCell ref="J40:M40"/>
    <mergeCell ref="J41:M41"/>
    <mergeCell ref="F47:I47"/>
    <mergeCell ref="I64:L64"/>
    <mergeCell ref="F48:I48"/>
  </mergeCells>
  <conditionalFormatting sqref="C12:D13 E26:E27">
    <cfRule type="containsText" dxfId="157" priority="53" operator="containsText" text="TC">
      <formula>NOT(ISERROR(SEARCH("TC",C12)))</formula>
    </cfRule>
  </conditionalFormatting>
  <conditionalFormatting sqref="C16:D17">
    <cfRule type="containsText" dxfId="156" priority="57" operator="containsText" text="N">
      <formula>NOT(ISERROR(SEARCH("N",C16)))</formula>
    </cfRule>
    <cfRule type="containsText" dxfId="155" priority="58" operator="containsText" text="TC">
      <formula>NOT(ISERROR(SEARCH("TC",C16)))</formula>
    </cfRule>
  </conditionalFormatting>
  <conditionalFormatting sqref="C24:D24">
    <cfRule type="containsText" dxfId="154" priority="1" operator="containsText" text="TC">
      <formula>NOT(ISERROR(SEARCH("TC",C24)))</formula>
    </cfRule>
  </conditionalFormatting>
  <conditionalFormatting sqref="C25:D25">
    <cfRule type="containsText" dxfId="153" priority="45" operator="containsText" text="TC">
      <formula>NOT(ISERROR(SEARCH("TC",C25)))</formula>
    </cfRule>
  </conditionalFormatting>
  <conditionalFormatting sqref="C26:D26">
    <cfRule type="containsText" dxfId="152" priority="48" operator="containsText" text="N">
      <formula>NOT(ISERROR(SEARCH("N",C26)))</formula>
    </cfRule>
    <cfRule type="containsText" dxfId="151" priority="49" operator="containsText" text="TC">
      <formula>NOT(ISERROR(SEARCH("TC",C26)))</formula>
    </cfRule>
  </conditionalFormatting>
  <conditionalFormatting sqref="C10:E11">
    <cfRule type="containsText" dxfId="150" priority="23" operator="containsText" text="N">
      <formula>NOT(ISERROR(SEARCH("N",C10)))</formula>
    </cfRule>
    <cfRule type="containsText" dxfId="149" priority="24" operator="containsText" text="TC">
      <formula>NOT(ISERROR(SEARCH("TC",C10)))</formula>
    </cfRule>
  </conditionalFormatting>
  <conditionalFormatting sqref="C12:E12 E26:E27">
    <cfRule type="containsText" dxfId="148" priority="52" operator="containsText" text="N">
      <formula>NOT(ISERROR(SEARCH("N",C12)))</formula>
    </cfRule>
  </conditionalFormatting>
  <conditionalFormatting sqref="C13:E14 C25:E25 E15:E21">
    <cfRule type="containsText" dxfId="147" priority="66" operator="containsText" text="N">
      <formula>NOT(ISERROR(SEARCH("N",C13)))</formula>
    </cfRule>
  </conditionalFormatting>
  <conditionalFormatting sqref="C13:E14 E15:E21 C25:E25">
    <cfRule type="containsText" dxfId="146" priority="67" operator="containsText" text="TC">
      <formula>NOT(ISERROR(SEARCH("TC",C13)))</formula>
    </cfRule>
  </conditionalFormatting>
  <conditionalFormatting sqref="C15:E15">
    <cfRule type="containsText" dxfId="145" priority="128" operator="containsText" text="N">
      <formula>NOT(ISERROR(SEARCH("N",C15)))</formula>
    </cfRule>
    <cfRule type="containsText" dxfId="144" priority="138" operator="containsText" text="TC">
      <formula>NOT(ISERROR(SEARCH("TC",C15)))</formula>
    </cfRule>
  </conditionalFormatting>
  <conditionalFormatting sqref="C20:E24">
    <cfRule type="containsText" dxfId="143" priority="2" operator="containsText" text="N">
      <formula>NOT(ISERROR(SEARCH("N",C20)))</formula>
    </cfRule>
    <cfRule type="containsText" dxfId="142" priority="3" operator="containsText" text="TC">
      <formula>NOT(ISERROR(SEARCH("TC",C20)))</formula>
    </cfRule>
  </conditionalFormatting>
  <conditionalFormatting sqref="E26 C27:E27 E38 E12">
    <cfRule type="containsText" dxfId="141" priority="69" operator="containsText" text="TC">
      <formula>NOT(ISERROR(SEARCH("TC",C12)))</formula>
    </cfRule>
  </conditionalFormatting>
  <conditionalFormatting sqref="E26 C27:E27 E38">
    <cfRule type="containsText" dxfId="140" priority="68" operator="containsText" text="N">
      <formula>NOT(ISERROR(SEARCH("N",C26)))</formula>
    </cfRule>
  </conditionalFormatting>
  <conditionalFormatting sqref="C28:E43">
    <cfRule type="containsText" dxfId="139" priority="15" operator="containsText" text="N">
      <formula>NOT(ISERROR(SEARCH("N",C28)))</formula>
    </cfRule>
    <cfRule type="containsText" dxfId="138" priority="16" operator="containsText" text="TC">
      <formula>NOT(ISERROR(SEARCH("TC",C28)))</formula>
    </cfRule>
  </conditionalFormatting>
  <conditionalFormatting sqref="E10:E13 C18:D19">
    <cfRule type="containsText" dxfId="137" priority="50" operator="containsText" text="N">
      <formula>NOT(ISERROR(SEARCH("N",C10)))</formula>
    </cfRule>
  </conditionalFormatting>
  <conditionalFormatting sqref="E12:E13 C16:D19">
    <cfRule type="containsText" dxfId="136" priority="51" operator="containsText" text="TC">
      <formula>NOT(ISERROR(SEARCH("TC",C12)))</formula>
    </cfRule>
  </conditionalFormatting>
  <conditionalFormatting sqref="E16:E17">
    <cfRule type="containsText" dxfId="135" priority="121" operator="containsText" text="N">
      <formula>NOT(ISERROR(SEARCH("N",E16)))</formula>
    </cfRule>
  </conditionalFormatting>
  <conditionalFormatting sqref="E25">
    <cfRule type="containsText" dxfId="134" priority="141" operator="containsText" text="N">
      <formula>NOT(ISERROR(SEARCH("N",E25)))</formula>
    </cfRule>
    <cfRule type="containsText" dxfId="133" priority="142" operator="containsText" text="TC">
      <formula>NOT(ISERROR(SEARCH("TC",E25)))</formula>
    </cfRule>
  </conditionalFormatting>
  <conditionalFormatting sqref="E36">
    <cfRule type="containsText" dxfId="132" priority="29" operator="containsText" text="N">
      <formula>NOT(ISERROR(SEARCH("N",E36)))</formula>
    </cfRule>
    <cfRule type="containsText" dxfId="131" priority="30" operator="containsText" text="TC">
      <formula>NOT(ISERROR(SEARCH("TC",E36)))</formula>
    </cfRule>
  </conditionalFormatting>
  <conditionalFormatting sqref="E39:E43">
    <cfRule type="containsText" dxfId="130" priority="13" operator="containsText" text="N">
      <formula>NOT(ISERROR(SEARCH("N",E39)))</formula>
    </cfRule>
    <cfRule type="containsText" dxfId="129" priority="14" operator="containsText" text="TC">
      <formula>NOT(ISERROR(SEARCH("TC",E39)))</formula>
    </cfRule>
  </conditionalFormatting>
  <conditionalFormatting sqref="E48:E50">
    <cfRule type="containsText" dxfId="128" priority="61" operator="containsText" text="N">
      <formula>NOT(ISERROR(SEARCH("N",E48)))</formula>
    </cfRule>
    <cfRule type="containsText" dxfId="127" priority="62" operator="containsText" text="TC">
      <formula>NOT(ISERROR(SEARCH("TC",E48)))</formula>
    </cfRule>
    <cfRule type="containsText" dxfId="126" priority="63" operator="containsText" text="N">
      <formula>NOT(ISERROR(SEARCH("N",E48)))</formula>
    </cfRule>
    <cfRule type="containsText" dxfId="125" priority="64" operator="containsText" text="TC">
      <formula>NOT(ISERROR(SEARCH("TC",E48)))</formula>
    </cfRule>
  </conditionalFormatting>
  <conditionalFormatting sqref="I56:L65">
    <cfRule type="duplicateValues" dxfId="124" priority="12"/>
  </conditionalFormatting>
  <conditionalFormatting sqref="I66:L66 F9:I43">
    <cfRule type="duplicateValues" dxfId="123" priority="6493"/>
  </conditionalFormatting>
  <pageMargins left="0.7" right="0.7" top="0.75" bottom="0.75" header="0.3" footer="0.3"/>
  <pageSetup paperSize="9" scale="57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B2:X62"/>
  <sheetViews>
    <sheetView topLeftCell="A2" zoomScale="63" zoomScaleNormal="55" workbookViewId="0">
      <selection activeCell="D25" sqref="D25"/>
    </sheetView>
  </sheetViews>
  <sheetFormatPr defaultColWidth="9" defaultRowHeight="14.5" x14ac:dyDescent="0.35"/>
  <cols>
    <col min="1" max="1" width="9" style="10"/>
    <col min="2" max="2" width="14" style="10" customWidth="1"/>
    <col min="3" max="5" width="12.7265625" style="10" customWidth="1"/>
    <col min="6" max="7" width="9.1796875" style="10" customWidth="1"/>
    <col min="8" max="8" width="10.26953125" style="10" customWidth="1"/>
    <col min="9" max="9" width="10.81640625" style="10" customWidth="1"/>
    <col min="10" max="12" width="9" style="10"/>
    <col min="13" max="13" width="13.7265625" style="10" customWidth="1"/>
    <col min="14" max="14" width="9" style="80"/>
    <col min="15" max="18" width="9" style="195" hidden="1" customWidth="1"/>
    <col min="19" max="20" width="9" style="80"/>
    <col min="21" max="16384" width="9" style="10"/>
  </cols>
  <sheetData>
    <row r="2" spans="2:24" ht="61.5" x14ac:dyDescent="1.35">
      <c r="D2" s="11" t="s">
        <v>14</v>
      </c>
    </row>
    <row r="4" spans="2:24" ht="28.5" x14ac:dyDescent="0.65">
      <c r="B4" s="228" t="s">
        <v>5</v>
      </c>
      <c r="C4" s="228"/>
      <c r="D4" s="229">
        <f>'DAS Thu'!D4+1</f>
        <v>45926</v>
      </c>
      <c r="E4" s="229"/>
      <c r="F4" s="12"/>
      <c r="G4" s="12"/>
      <c r="H4" s="12"/>
      <c r="I4" s="12"/>
      <c r="J4" s="12"/>
      <c r="K4" s="12"/>
      <c r="L4" s="12"/>
    </row>
    <row r="5" spans="2:24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24" ht="28.5" x14ac:dyDescent="0.65">
      <c r="C6" s="14"/>
      <c r="D6" s="14"/>
    </row>
    <row r="8" spans="2:24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22" t="s">
        <v>20</v>
      </c>
      <c r="G8" s="222"/>
      <c r="H8" s="222"/>
      <c r="I8" s="222"/>
      <c r="J8" s="227" t="s">
        <v>21</v>
      </c>
      <c r="K8" s="220"/>
      <c r="L8" s="220"/>
      <c r="M8" s="221"/>
    </row>
    <row r="9" spans="2:24" ht="18.5" x14ac:dyDescent="0.45">
      <c r="B9" s="15"/>
      <c r="C9" s="15"/>
      <c r="D9" s="15"/>
      <c r="E9" s="15"/>
      <c r="F9" s="212"/>
      <c r="G9" s="212"/>
      <c r="H9" s="212"/>
      <c r="I9" s="212"/>
      <c r="J9" s="212"/>
      <c r="K9" s="212"/>
      <c r="L9" s="212"/>
      <c r="M9" s="212"/>
      <c r="O9" s="96">
        <f>E9</f>
        <v>0</v>
      </c>
      <c r="P9" s="97">
        <f>B9</f>
        <v>0</v>
      </c>
      <c r="Q9" s="109">
        <f>C9</f>
        <v>0</v>
      </c>
      <c r="R9" s="109">
        <f>D9</f>
        <v>0</v>
      </c>
    </row>
    <row r="10" spans="2:24" ht="18.5" x14ac:dyDescent="0.45">
      <c r="B10" s="16" t="s">
        <v>113</v>
      </c>
      <c r="C10" s="125">
        <v>0.15486111111111112</v>
      </c>
      <c r="D10" s="17">
        <v>0.36319444444444443</v>
      </c>
      <c r="E10" s="126">
        <v>0.20833333333333331</v>
      </c>
      <c r="F10" s="216" t="str">
        <f>'Dvr '!A9</f>
        <v>Abdulrahman Mohammed Al-Juhani</v>
      </c>
      <c r="G10" s="217"/>
      <c r="H10" s="217"/>
      <c r="I10" s="218"/>
      <c r="J10" s="212"/>
      <c r="K10" s="212"/>
      <c r="L10" s="212"/>
      <c r="M10" s="212"/>
      <c r="O10" s="96">
        <f t="shared" ref="O10:O39" si="0">E10</f>
        <v>0.20833333333333331</v>
      </c>
      <c r="P10" s="97" t="str">
        <f t="shared" ref="P10:P39" si="1">B10</f>
        <v>MLD1</v>
      </c>
      <c r="Q10" s="109">
        <f t="shared" ref="Q10:Q39" si="2">C10</f>
        <v>0.15486111111111112</v>
      </c>
      <c r="R10" s="109">
        <f t="shared" ref="R10:R39" si="3">D10</f>
        <v>0.36319444444444443</v>
      </c>
    </row>
    <row r="11" spans="2:24" ht="18.5" x14ac:dyDescent="0.45">
      <c r="B11" s="124"/>
      <c r="C11" s="125"/>
      <c r="D11" s="17"/>
      <c r="E11" s="126"/>
      <c r="F11" s="212"/>
      <c r="G11" s="212"/>
      <c r="H11" s="212"/>
      <c r="I11" s="212"/>
      <c r="J11" s="212"/>
      <c r="K11" s="212"/>
      <c r="L11" s="212"/>
      <c r="M11" s="212"/>
      <c r="O11" s="96">
        <f t="shared" si="0"/>
        <v>0</v>
      </c>
      <c r="P11" s="97">
        <f t="shared" si="1"/>
        <v>0</v>
      </c>
      <c r="Q11" s="109">
        <f t="shared" si="2"/>
        <v>0</v>
      </c>
      <c r="R11" s="109">
        <f t="shared" si="3"/>
        <v>0</v>
      </c>
    </row>
    <row r="12" spans="2:24" ht="18.5" x14ac:dyDescent="0.45">
      <c r="B12" s="124" t="s">
        <v>122</v>
      </c>
      <c r="C12" s="125">
        <v>0.19722222222222222</v>
      </c>
      <c r="D12" s="125">
        <v>0.53055555555555556</v>
      </c>
      <c r="E12" s="126">
        <v>0.33333333333333337</v>
      </c>
      <c r="F12" s="216" t="str">
        <f>'Dvr '!A14</f>
        <v xml:space="preserve">Abdulah M. Yahya </v>
      </c>
      <c r="G12" s="217"/>
      <c r="H12" s="217"/>
      <c r="I12" s="218"/>
      <c r="J12" s="216" t="str">
        <f>'Dvr '!A22</f>
        <v>Vacancy 2</v>
      </c>
      <c r="K12" s="217"/>
      <c r="L12" s="217"/>
      <c r="M12" s="218"/>
      <c r="O12" s="96">
        <f t="shared" si="0"/>
        <v>0.33333333333333337</v>
      </c>
      <c r="P12" s="97" t="str">
        <f t="shared" si="1"/>
        <v>SP-R</v>
      </c>
      <c r="Q12" s="109">
        <f t="shared" si="2"/>
        <v>0.19722222222222222</v>
      </c>
      <c r="R12" s="109">
        <f t="shared" si="3"/>
        <v>0.53055555555555556</v>
      </c>
    </row>
    <row r="13" spans="2:24" ht="18.5" x14ac:dyDescent="0.45">
      <c r="B13" s="16"/>
      <c r="C13" s="125"/>
      <c r="D13" s="125"/>
      <c r="E13" s="126"/>
      <c r="F13" s="212"/>
      <c r="G13" s="212"/>
      <c r="H13" s="212"/>
      <c r="I13" s="212"/>
      <c r="J13" s="212"/>
      <c r="K13" s="212"/>
      <c r="L13" s="212"/>
      <c r="M13" s="212"/>
      <c r="O13" s="96">
        <f t="shared" si="0"/>
        <v>0</v>
      </c>
      <c r="P13" s="97">
        <f t="shared" si="1"/>
        <v>0</v>
      </c>
      <c r="Q13" s="109">
        <f t="shared" si="2"/>
        <v>0</v>
      </c>
      <c r="R13" s="109">
        <f t="shared" si="3"/>
        <v>0</v>
      </c>
    </row>
    <row r="14" spans="2:24" ht="18.5" x14ac:dyDescent="0.45">
      <c r="B14" s="124" t="s">
        <v>112</v>
      </c>
      <c r="C14" s="125">
        <v>0.19722222222222222</v>
      </c>
      <c r="D14" s="125">
        <v>0.6791666666666667</v>
      </c>
      <c r="E14" s="126">
        <v>0.48194444444444451</v>
      </c>
      <c r="F14" s="216" t="str">
        <f>'Dvr '!A7</f>
        <v xml:space="preserve">Aqeel bin Khalid Al-Melifi </v>
      </c>
      <c r="G14" s="217"/>
      <c r="H14" s="217"/>
      <c r="I14" s="218"/>
      <c r="J14" s="212"/>
      <c r="K14" s="212"/>
      <c r="L14" s="212"/>
      <c r="M14" s="212"/>
      <c r="O14" s="96">
        <f t="shared" si="0"/>
        <v>0.48194444444444451</v>
      </c>
      <c r="P14" s="97" t="str">
        <f t="shared" si="1"/>
        <v>MLD4&amp;7</v>
      </c>
      <c r="Q14" s="109">
        <f t="shared" si="2"/>
        <v>0.19722222222222222</v>
      </c>
      <c r="R14" s="109">
        <f t="shared" si="3"/>
        <v>0.6791666666666667</v>
      </c>
    </row>
    <row r="15" spans="2:24" ht="18.5" x14ac:dyDescent="0.45">
      <c r="B15" s="124"/>
      <c r="C15" s="125"/>
      <c r="D15" s="125"/>
      <c r="E15" s="126"/>
      <c r="F15" s="212"/>
      <c r="G15" s="212"/>
      <c r="H15" s="212"/>
      <c r="I15" s="212"/>
      <c r="J15" s="212"/>
      <c r="K15" s="212"/>
      <c r="L15" s="212"/>
      <c r="M15" s="212"/>
      <c r="O15" s="96">
        <f t="shared" si="0"/>
        <v>0</v>
      </c>
      <c r="P15" s="97">
        <f t="shared" si="1"/>
        <v>0</v>
      </c>
      <c r="Q15" s="109">
        <f t="shared" si="2"/>
        <v>0</v>
      </c>
      <c r="R15" s="109">
        <f t="shared" si="3"/>
        <v>0</v>
      </c>
      <c r="X15" s="24"/>
    </row>
    <row r="16" spans="2:24" ht="18.5" x14ac:dyDescent="0.45">
      <c r="B16" s="124" t="s">
        <v>119</v>
      </c>
      <c r="C16" s="125">
        <v>0.20833333333333334</v>
      </c>
      <c r="D16" s="125">
        <v>0.60069444444444442</v>
      </c>
      <c r="E16" s="126">
        <v>0.39236111111111105</v>
      </c>
      <c r="F16" s="216" t="str">
        <f>'Dvr '!A16</f>
        <v xml:space="preserve">Tariq Ahmed Alhamrani </v>
      </c>
      <c r="G16" s="217"/>
      <c r="H16" s="217"/>
      <c r="I16" s="218"/>
      <c r="J16" s="212"/>
      <c r="K16" s="212"/>
      <c r="L16" s="212"/>
      <c r="M16" s="212"/>
      <c r="O16" s="96">
        <f t="shared" si="0"/>
        <v>0.39236111111111105</v>
      </c>
      <c r="P16" s="97" t="str">
        <f t="shared" si="1"/>
        <v>RST1</v>
      </c>
      <c r="Q16" s="109">
        <f t="shared" si="2"/>
        <v>0.20833333333333334</v>
      </c>
      <c r="R16" s="109">
        <f t="shared" si="3"/>
        <v>0.60069444444444442</v>
      </c>
    </row>
    <row r="17" spans="2:18" ht="18.5" x14ac:dyDescent="0.45">
      <c r="B17" s="124"/>
      <c r="C17" s="125"/>
      <c r="D17" s="125"/>
      <c r="E17" s="126"/>
      <c r="F17" s="212"/>
      <c r="G17" s="212"/>
      <c r="H17" s="212"/>
      <c r="I17" s="212"/>
      <c r="J17" s="212"/>
      <c r="K17" s="212"/>
      <c r="L17" s="212"/>
      <c r="M17" s="212"/>
      <c r="O17" s="96">
        <f t="shared" si="0"/>
        <v>0</v>
      </c>
      <c r="P17" s="97">
        <f t="shared" si="1"/>
        <v>0</v>
      </c>
      <c r="Q17" s="109">
        <f t="shared" si="2"/>
        <v>0</v>
      </c>
      <c r="R17" s="109">
        <f t="shared" si="3"/>
        <v>0</v>
      </c>
    </row>
    <row r="18" spans="2:18" ht="18.5" x14ac:dyDescent="0.45">
      <c r="B18" s="124" t="s">
        <v>73</v>
      </c>
      <c r="C18" s="125">
        <v>0.25</v>
      </c>
      <c r="D18" s="125">
        <v>0.58333333333333337</v>
      </c>
      <c r="E18" s="126">
        <v>0.33333333333333337</v>
      </c>
      <c r="F18" s="216" t="str">
        <f>'Dvr '!A23</f>
        <v>Ziad Marawan Seif</v>
      </c>
      <c r="G18" s="217"/>
      <c r="H18" s="217"/>
      <c r="I18" s="218"/>
      <c r="J18" s="212" t="s">
        <v>155</v>
      </c>
      <c r="K18" s="212"/>
      <c r="L18" s="212"/>
      <c r="M18" s="212"/>
      <c r="O18" s="96">
        <f t="shared" si="0"/>
        <v>0.33333333333333337</v>
      </c>
      <c r="P18" s="97" t="str">
        <f t="shared" si="1"/>
        <v>RDD1</v>
      </c>
      <c r="Q18" s="109">
        <f t="shared" si="2"/>
        <v>0.25</v>
      </c>
      <c r="R18" s="109">
        <f t="shared" si="3"/>
        <v>0.58333333333333337</v>
      </c>
    </row>
    <row r="19" spans="2:18" ht="18.5" x14ac:dyDescent="0.45">
      <c r="B19" s="124"/>
      <c r="C19" s="125"/>
      <c r="D19" s="125"/>
      <c r="E19" s="126"/>
      <c r="J19" s="212"/>
      <c r="K19" s="212"/>
      <c r="L19" s="212"/>
      <c r="M19" s="212"/>
      <c r="O19" s="96">
        <f t="shared" si="0"/>
        <v>0</v>
      </c>
      <c r="P19" s="97">
        <f t="shared" si="1"/>
        <v>0</v>
      </c>
      <c r="Q19" s="109">
        <f t="shared" si="2"/>
        <v>0</v>
      </c>
      <c r="R19" s="109">
        <f t="shared" si="3"/>
        <v>0</v>
      </c>
    </row>
    <row r="20" spans="2:18" ht="18.5" x14ac:dyDescent="0.45">
      <c r="B20" s="124" t="s">
        <v>72</v>
      </c>
      <c r="C20" s="125">
        <v>0.27083333333333331</v>
      </c>
      <c r="D20" s="125">
        <v>0.75347222222222221</v>
      </c>
      <c r="E20" s="18">
        <v>0.4826388888888889</v>
      </c>
      <c r="F20" s="216" t="str">
        <f>'Dvr '!A15</f>
        <v xml:space="preserve">Shalan Al Qarni </v>
      </c>
      <c r="G20" s="217"/>
      <c r="H20" s="217"/>
      <c r="I20" s="218"/>
      <c r="J20" s="212"/>
      <c r="K20" s="212"/>
      <c r="L20" s="212"/>
      <c r="M20" s="212"/>
      <c r="O20" s="96">
        <f t="shared" si="0"/>
        <v>0.4826388888888889</v>
      </c>
      <c r="P20" s="97" t="str">
        <f t="shared" si="1"/>
        <v>Q Path</v>
      </c>
      <c r="Q20" s="109">
        <f t="shared" si="2"/>
        <v>0.27083333333333331</v>
      </c>
      <c r="R20" s="109">
        <f t="shared" si="3"/>
        <v>0.75347222222222221</v>
      </c>
    </row>
    <row r="21" spans="2:18" ht="18.5" x14ac:dyDescent="0.45">
      <c r="B21" s="124"/>
      <c r="C21" s="125"/>
      <c r="D21" s="125"/>
      <c r="E21" s="18"/>
      <c r="F21" s="212"/>
      <c r="G21" s="212"/>
      <c r="H21" s="212"/>
      <c r="I21" s="212"/>
      <c r="J21" s="212"/>
      <c r="K21" s="212"/>
      <c r="L21" s="212"/>
      <c r="M21" s="212"/>
      <c r="O21" s="96">
        <f t="shared" si="0"/>
        <v>0</v>
      </c>
      <c r="P21" s="97">
        <f t="shared" si="1"/>
        <v>0</v>
      </c>
      <c r="Q21" s="109">
        <f t="shared" si="2"/>
        <v>0</v>
      </c>
      <c r="R21" s="109">
        <f t="shared" si="3"/>
        <v>0</v>
      </c>
    </row>
    <row r="22" spans="2:18" ht="18.5" x14ac:dyDescent="0.45">
      <c r="B22" s="16" t="s">
        <v>118</v>
      </c>
      <c r="C22" s="125">
        <v>0.28333333333333333</v>
      </c>
      <c r="D22" s="125">
        <v>0.49166666666666664</v>
      </c>
      <c r="E22" s="18">
        <v>0.20833333333333331</v>
      </c>
      <c r="F22" s="216" t="str">
        <f>'Dvr '!A28</f>
        <v xml:space="preserve">Mubarak Abdul Latif Al-Ghamdi  </v>
      </c>
      <c r="G22" s="217"/>
      <c r="H22" s="217"/>
      <c r="I22" s="218"/>
      <c r="J22" s="212"/>
      <c r="K22" s="212"/>
      <c r="L22" s="212"/>
      <c r="M22" s="212"/>
      <c r="O22" s="96">
        <f t="shared" si="0"/>
        <v>0.20833333333333331</v>
      </c>
      <c r="P22" s="97" t="str">
        <f t="shared" si="1"/>
        <v>MLD6</v>
      </c>
      <c r="Q22" s="109">
        <f t="shared" si="2"/>
        <v>0.28333333333333333</v>
      </c>
      <c r="R22" s="109">
        <f t="shared" si="3"/>
        <v>0.49166666666666664</v>
      </c>
    </row>
    <row r="23" spans="2:18" ht="18.5" x14ac:dyDescent="0.45">
      <c r="B23" s="124"/>
      <c r="C23" s="125"/>
      <c r="D23" s="125"/>
      <c r="E23" s="18"/>
      <c r="F23" s="212"/>
      <c r="G23" s="212"/>
      <c r="H23" s="212"/>
      <c r="I23" s="212"/>
      <c r="J23" s="212"/>
      <c r="K23" s="212"/>
      <c r="L23" s="212"/>
      <c r="M23" s="212"/>
      <c r="O23" s="96">
        <f t="shared" si="0"/>
        <v>0</v>
      </c>
      <c r="P23" s="97">
        <f t="shared" si="1"/>
        <v>0</v>
      </c>
      <c r="Q23" s="109">
        <f t="shared" si="2"/>
        <v>0</v>
      </c>
      <c r="R23" s="109">
        <f t="shared" si="3"/>
        <v>0</v>
      </c>
    </row>
    <row r="24" spans="2:18" ht="18.5" x14ac:dyDescent="0.45">
      <c r="B24" s="124" t="s">
        <v>122</v>
      </c>
      <c r="C24" s="125">
        <v>0.49375000000000002</v>
      </c>
      <c r="D24" s="125">
        <v>0.75</v>
      </c>
      <c r="E24" s="126">
        <v>0.33333333333333326</v>
      </c>
      <c r="F24" s="216" t="str">
        <f>'Dvr '!A8</f>
        <v xml:space="preserve">Saad K Al O taibi </v>
      </c>
      <c r="G24" s="217"/>
      <c r="H24" s="217"/>
      <c r="I24" s="218"/>
      <c r="J24" s="212"/>
      <c r="K24" s="212"/>
      <c r="L24" s="212"/>
      <c r="M24" s="212"/>
      <c r="O24" s="96">
        <f t="shared" si="0"/>
        <v>0.33333333333333326</v>
      </c>
      <c r="P24" s="97" t="str">
        <f t="shared" si="1"/>
        <v>SP-R</v>
      </c>
      <c r="Q24" s="109">
        <f t="shared" si="2"/>
        <v>0.49375000000000002</v>
      </c>
      <c r="R24" s="109">
        <f t="shared" si="3"/>
        <v>0.75</v>
      </c>
    </row>
    <row r="25" spans="2:18" ht="18.5" x14ac:dyDescent="0.45">
      <c r="B25" s="124"/>
      <c r="C25" s="125"/>
      <c r="D25" s="125"/>
      <c r="E25" s="126"/>
      <c r="J25" s="212"/>
      <c r="K25" s="212"/>
      <c r="L25" s="212"/>
      <c r="M25" s="212"/>
      <c r="O25" s="96">
        <f t="shared" si="0"/>
        <v>0</v>
      </c>
      <c r="P25" s="97">
        <f t="shared" si="1"/>
        <v>0</v>
      </c>
      <c r="Q25" s="109">
        <f t="shared" si="2"/>
        <v>0</v>
      </c>
      <c r="R25" s="109">
        <f t="shared" si="3"/>
        <v>0</v>
      </c>
    </row>
    <row r="26" spans="2:18" ht="18.5" x14ac:dyDescent="0.45">
      <c r="B26" s="124" t="s">
        <v>121</v>
      </c>
      <c r="C26" s="125">
        <v>0.49375000000000002</v>
      </c>
      <c r="D26" s="125">
        <v>0.92500000000000004</v>
      </c>
      <c r="E26" s="126">
        <v>0.43125000000000002</v>
      </c>
      <c r="F26" s="216" t="str">
        <f>'Dvr '!A29</f>
        <v>Turki M Al Qabli</v>
      </c>
      <c r="G26" s="217"/>
      <c r="H26" s="217"/>
      <c r="I26" s="218"/>
      <c r="J26" s="212"/>
      <c r="K26" s="212"/>
      <c r="L26" s="212"/>
      <c r="M26" s="212"/>
      <c r="O26" s="96">
        <f t="shared" si="0"/>
        <v>0.43125000000000002</v>
      </c>
      <c r="P26" s="97" t="str">
        <f t="shared" si="1"/>
        <v>MLD10&amp;15</v>
      </c>
      <c r="Q26" s="109">
        <f t="shared" si="2"/>
        <v>0.49375000000000002</v>
      </c>
      <c r="R26" s="109">
        <f t="shared" si="3"/>
        <v>0.92500000000000004</v>
      </c>
    </row>
    <row r="27" spans="2:18" ht="18.5" x14ac:dyDescent="0.45">
      <c r="B27" s="124"/>
      <c r="C27" s="125"/>
      <c r="D27" s="125"/>
      <c r="E27" s="126"/>
      <c r="F27" s="212"/>
      <c r="G27" s="212"/>
      <c r="H27" s="212"/>
      <c r="I27" s="212"/>
      <c r="J27" s="212"/>
      <c r="K27" s="212"/>
      <c r="L27" s="212"/>
      <c r="M27" s="212"/>
      <c r="O27" s="96">
        <f t="shared" si="0"/>
        <v>0</v>
      </c>
      <c r="P27" s="97">
        <f t="shared" si="1"/>
        <v>0</v>
      </c>
      <c r="Q27" s="109">
        <f t="shared" si="2"/>
        <v>0</v>
      </c>
      <c r="R27" s="109">
        <f t="shared" si="3"/>
        <v>0</v>
      </c>
    </row>
    <row r="28" spans="2:18" ht="18.5" x14ac:dyDescent="0.45">
      <c r="B28" s="124" t="s">
        <v>115</v>
      </c>
      <c r="C28" s="125">
        <v>0.58333333333333337</v>
      </c>
      <c r="D28" s="125">
        <v>0.91666666666666663</v>
      </c>
      <c r="E28" s="126">
        <v>0.33333333333333326</v>
      </c>
      <c r="F28" s="216" t="str">
        <f>'Dvr '!A10</f>
        <v xml:space="preserve">Suhayb Al Muzaini </v>
      </c>
      <c r="G28" s="217"/>
      <c r="H28" s="217"/>
      <c r="I28" s="218"/>
      <c r="J28" s="212"/>
      <c r="K28" s="212"/>
      <c r="L28" s="212"/>
      <c r="M28" s="212"/>
      <c r="O28" s="96">
        <f t="shared" si="0"/>
        <v>0.33333333333333326</v>
      </c>
      <c r="P28" s="97" t="str">
        <f t="shared" si="1"/>
        <v>RDD2</v>
      </c>
      <c r="Q28" s="109">
        <f t="shared" si="2"/>
        <v>0.58333333333333337</v>
      </c>
      <c r="R28" s="109">
        <f t="shared" si="3"/>
        <v>0.91666666666666663</v>
      </c>
    </row>
    <row r="29" spans="2:18" ht="18.5" x14ac:dyDescent="0.45">
      <c r="B29" s="124"/>
      <c r="C29" s="125"/>
      <c r="D29" s="125"/>
      <c r="E29" s="126"/>
      <c r="F29" s="212"/>
      <c r="G29" s="212"/>
      <c r="H29" s="212"/>
      <c r="I29" s="212"/>
      <c r="J29" s="212"/>
      <c r="K29" s="212"/>
      <c r="L29" s="212"/>
      <c r="M29" s="212"/>
      <c r="O29" s="96">
        <f t="shared" si="0"/>
        <v>0</v>
      </c>
      <c r="P29" s="97">
        <f t="shared" si="1"/>
        <v>0</v>
      </c>
      <c r="Q29" s="109">
        <f t="shared" si="2"/>
        <v>0</v>
      </c>
      <c r="R29" s="109">
        <f t="shared" si="3"/>
        <v>0</v>
      </c>
    </row>
    <row r="30" spans="2:18" ht="18.5" x14ac:dyDescent="0.45">
      <c r="B30" s="124" t="s">
        <v>120</v>
      </c>
      <c r="C30" s="125">
        <v>0.60069444444444442</v>
      </c>
      <c r="D30" s="125">
        <v>0.99305555555555558</v>
      </c>
      <c r="E30" s="126">
        <v>0.39236111111111116</v>
      </c>
      <c r="F30" s="216" t="str">
        <f>'Dvr '!A33</f>
        <v xml:space="preserve">Khaled Mohammed Al-Ghamdi </v>
      </c>
      <c r="G30" s="217"/>
      <c r="H30" s="217"/>
      <c r="I30" s="218"/>
      <c r="J30" s="212" t="s">
        <v>151</v>
      </c>
      <c r="K30" s="212"/>
      <c r="L30" s="212"/>
      <c r="M30" s="212"/>
      <c r="O30" s="96">
        <f t="shared" si="0"/>
        <v>0.39236111111111116</v>
      </c>
      <c r="P30" s="97" t="str">
        <f t="shared" si="1"/>
        <v>RST2</v>
      </c>
      <c r="Q30" s="109">
        <f t="shared" si="2"/>
        <v>0.60069444444444442</v>
      </c>
      <c r="R30" s="109">
        <f t="shared" si="3"/>
        <v>0.99305555555555558</v>
      </c>
    </row>
    <row r="31" spans="2:18" ht="18.5" x14ac:dyDescent="0.45">
      <c r="B31" s="124"/>
      <c r="C31" s="125"/>
      <c r="D31" s="125"/>
      <c r="E31" s="126"/>
      <c r="F31" s="212"/>
      <c r="G31" s="212"/>
      <c r="H31" s="212"/>
      <c r="I31" s="212"/>
      <c r="J31" s="212"/>
      <c r="K31" s="212"/>
      <c r="L31" s="212"/>
      <c r="M31" s="212"/>
      <c r="O31" s="96">
        <f t="shared" si="0"/>
        <v>0</v>
      </c>
      <c r="P31" s="97">
        <f t="shared" si="1"/>
        <v>0</v>
      </c>
      <c r="Q31" s="109">
        <f t="shared" si="2"/>
        <v>0</v>
      </c>
      <c r="R31" s="109">
        <f t="shared" si="3"/>
        <v>0</v>
      </c>
    </row>
    <row r="32" spans="2:18" ht="18.5" x14ac:dyDescent="0.45">
      <c r="B32" s="124" t="s">
        <v>122</v>
      </c>
      <c r="C32" s="125">
        <v>0.75</v>
      </c>
      <c r="D32" s="125">
        <v>1.0833333333333333</v>
      </c>
      <c r="E32" s="126">
        <v>0.33333333333333326</v>
      </c>
      <c r="F32" s="216" t="str">
        <f>'Dvr '!A31</f>
        <v xml:space="preserve">Faisal Muhammad Al-Saad </v>
      </c>
      <c r="G32" s="217"/>
      <c r="H32" s="217"/>
      <c r="I32" s="218"/>
      <c r="J32" s="212"/>
      <c r="K32" s="212"/>
      <c r="L32" s="212"/>
      <c r="M32" s="212"/>
      <c r="O32" s="96">
        <f t="shared" si="0"/>
        <v>0.33333333333333326</v>
      </c>
      <c r="P32" s="97" t="str">
        <f t="shared" si="1"/>
        <v>SP-R</v>
      </c>
      <c r="Q32" s="109">
        <f t="shared" si="2"/>
        <v>0.75</v>
      </c>
      <c r="R32" s="109">
        <f t="shared" si="3"/>
        <v>1.0833333333333333</v>
      </c>
    </row>
    <row r="33" spans="2:18" ht="18.5" x14ac:dyDescent="0.45">
      <c r="B33" s="124"/>
      <c r="C33" s="125"/>
      <c r="D33" s="125"/>
      <c r="E33" s="126"/>
      <c r="F33" s="212"/>
      <c r="G33" s="212"/>
      <c r="H33" s="212"/>
      <c r="I33" s="212"/>
      <c r="J33" s="212"/>
      <c r="K33" s="212"/>
      <c r="L33" s="212"/>
      <c r="M33" s="212"/>
      <c r="O33" s="96">
        <f t="shared" si="0"/>
        <v>0</v>
      </c>
      <c r="P33" s="97">
        <f t="shared" si="1"/>
        <v>0</v>
      </c>
      <c r="Q33" s="109">
        <f t="shared" si="2"/>
        <v>0</v>
      </c>
      <c r="R33" s="109">
        <f t="shared" si="3"/>
        <v>0</v>
      </c>
    </row>
    <row r="34" spans="2:18" ht="18.5" x14ac:dyDescent="0.45">
      <c r="B34" s="124" t="s">
        <v>117</v>
      </c>
      <c r="C34" s="125">
        <v>0.75902777777777775</v>
      </c>
      <c r="D34" s="17">
        <v>0.96736111111111112</v>
      </c>
      <c r="E34" s="126">
        <v>0.20833333333333337</v>
      </c>
      <c r="F34" s="216" t="str">
        <f>'Dvr '!A24</f>
        <v>Ryan Al Hijri</v>
      </c>
      <c r="G34" s="217"/>
      <c r="H34" s="217"/>
      <c r="I34" s="218"/>
      <c r="J34" s="212"/>
      <c r="K34" s="212"/>
      <c r="L34" s="212"/>
      <c r="M34" s="212"/>
      <c r="O34" s="96">
        <f t="shared" si="0"/>
        <v>0.20833333333333337</v>
      </c>
      <c r="P34" s="97" t="str">
        <f t="shared" si="1"/>
        <v>MLD16</v>
      </c>
      <c r="Q34" s="109">
        <f t="shared" si="2"/>
        <v>0.75902777777777775</v>
      </c>
      <c r="R34" s="109">
        <f t="shared" si="3"/>
        <v>0.96736111111111112</v>
      </c>
    </row>
    <row r="35" spans="2:18" ht="18.5" x14ac:dyDescent="0.45">
      <c r="B35" s="124"/>
      <c r="C35" s="125"/>
      <c r="D35" s="125"/>
      <c r="E35" s="126"/>
      <c r="F35" s="212"/>
      <c r="G35" s="212"/>
      <c r="H35" s="212"/>
      <c r="I35" s="212"/>
      <c r="J35" s="212"/>
      <c r="K35" s="212"/>
      <c r="L35" s="212"/>
      <c r="M35" s="212"/>
      <c r="O35" s="96">
        <f t="shared" si="0"/>
        <v>0</v>
      </c>
      <c r="P35" s="97">
        <f t="shared" si="1"/>
        <v>0</v>
      </c>
      <c r="Q35" s="109">
        <f t="shared" si="2"/>
        <v>0</v>
      </c>
      <c r="R35" s="109">
        <f t="shared" si="3"/>
        <v>0</v>
      </c>
    </row>
    <row r="36" spans="2:18" ht="18.5" x14ac:dyDescent="0.45">
      <c r="B36" s="124" t="s">
        <v>114</v>
      </c>
      <c r="C36" s="125">
        <v>0.79305555555555551</v>
      </c>
      <c r="D36" s="125">
        <v>1.0013888888888889</v>
      </c>
      <c r="E36" s="126">
        <v>0.20833333333333337</v>
      </c>
      <c r="F36" s="216" t="str">
        <f>'Dvr '!A21</f>
        <v>Abdullah M  Al Harbi</v>
      </c>
      <c r="G36" s="217"/>
      <c r="H36" s="217"/>
      <c r="I36" s="218"/>
      <c r="J36" s="212"/>
      <c r="K36" s="212"/>
      <c r="L36" s="212"/>
      <c r="M36" s="212"/>
      <c r="O36" s="96">
        <f t="shared" si="0"/>
        <v>0.20833333333333337</v>
      </c>
      <c r="P36" s="97" t="str">
        <f t="shared" si="1"/>
        <v>MLD17</v>
      </c>
      <c r="Q36" s="109">
        <f t="shared" si="2"/>
        <v>0.79305555555555551</v>
      </c>
      <c r="R36" s="109">
        <f t="shared" si="3"/>
        <v>1.0013888888888889</v>
      </c>
    </row>
    <row r="37" spans="2:18" ht="18.5" x14ac:dyDescent="0.45">
      <c r="B37" s="124"/>
      <c r="C37" s="125"/>
      <c r="D37" s="125"/>
      <c r="E37" s="126"/>
      <c r="F37" s="212"/>
      <c r="G37" s="212"/>
      <c r="H37" s="212"/>
      <c r="I37" s="212"/>
      <c r="J37" s="212"/>
      <c r="K37" s="212"/>
      <c r="L37" s="212"/>
      <c r="M37" s="212"/>
      <c r="O37" s="96">
        <f t="shared" si="0"/>
        <v>0</v>
      </c>
      <c r="P37" s="97">
        <f t="shared" si="1"/>
        <v>0</v>
      </c>
      <c r="Q37" s="109">
        <f t="shared" si="2"/>
        <v>0</v>
      </c>
      <c r="R37" s="109">
        <f t="shared" si="3"/>
        <v>0</v>
      </c>
    </row>
    <row r="38" spans="2:18" ht="18.5" x14ac:dyDescent="0.45">
      <c r="B38" s="124" t="s">
        <v>116</v>
      </c>
      <c r="C38" s="125">
        <v>0.91666666666666663</v>
      </c>
      <c r="D38" s="125">
        <v>1.25</v>
      </c>
      <c r="E38" s="126">
        <v>0.33333333333333337</v>
      </c>
      <c r="F38" s="216" t="str">
        <f>'Dvr '!A25</f>
        <v xml:space="preserve">Nouh T Al Sharif </v>
      </c>
      <c r="G38" s="217"/>
      <c r="H38" s="217"/>
      <c r="I38" s="218"/>
      <c r="J38" s="216" t="str">
        <f>'Dvr '!A18</f>
        <v>Vacancy 1</v>
      </c>
      <c r="K38" s="217"/>
      <c r="L38" s="217"/>
      <c r="M38" s="218"/>
      <c r="O38" s="96">
        <f t="shared" si="0"/>
        <v>0.33333333333333337</v>
      </c>
      <c r="P38" s="97" t="str">
        <f t="shared" si="1"/>
        <v>RDD3</v>
      </c>
      <c r="Q38" s="109">
        <f t="shared" si="2"/>
        <v>0.91666666666666663</v>
      </c>
      <c r="R38" s="109">
        <f t="shared" si="3"/>
        <v>1.25</v>
      </c>
    </row>
    <row r="39" spans="2:18" ht="18.5" x14ac:dyDescent="0.45">
      <c r="B39" s="124"/>
      <c r="C39" s="125"/>
      <c r="D39" s="125"/>
      <c r="E39" s="126"/>
      <c r="F39" s="212"/>
      <c r="G39" s="212"/>
      <c r="H39" s="212"/>
      <c r="I39" s="212"/>
      <c r="J39" s="212"/>
      <c r="K39" s="212"/>
      <c r="L39" s="212"/>
      <c r="M39" s="212"/>
      <c r="O39" s="96">
        <f t="shared" si="0"/>
        <v>0</v>
      </c>
      <c r="P39" s="97">
        <f t="shared" si="1"/>
        <v>0</v>
      </c>
      <c r="Q39" s="109">
        <f t="shared" si="2"/>
        <v>0</v>
      </c>
      <c r="R39" s="109">
        <f t="shared" si="3"/>
        <v>0</v>
      </c>
    </row>
    <row r="40" spans="2:18" x14ac:dyDescent="0.35">
      <c r="O40" s="96"/>
      <c r="P40" s="97"/>
      <c r="Q40" s="109"/>
      <c r="R40" s="109"/>
    </row>
    <row r="41" spans="2:18" ht="18.5" x14ac:dyDescent="0.45">
      <c r="B41" s="19"/>
      <c r="C41" s="19"/>
      <c r="D41" s="19"/>
      <c r="E41" s="20"/>
      <c r="F41" s="24"/>
      <c r="G41" s="24"/>
      <c r="H41" s="24"/>
      <c r="I41" s="24"/>
      <c r="J41" s="19"/>
      <c r="K41" s="19"/>
      <c r="L41" s="19"/>
      <c r="M41" s="19"/>
      <c r="O41" s="196"/>
      <c r="P41" s="196"/>
      <c r="Q41" s="196"/>
      <c r="R41" s="196"/>
    </row>
    <row r="42" spans="2:18" ht="18.5" x14ac:dyDescent="0.45">
      <c r="B42" s="21" t="s">
        <v>22</v>
      </c>
      <c r="C42" s="19"/>
      <c r="D42" s="19"/>
      <c r="E42" s="19"/>
      <c r="F42" s="24"/>
      <c r="G42" s="24"/>
      <c r="H42" s="24"/>
      <c r="I42" s="24"/>
      <c r="J42" s="19"/>
      <c r="K42" s="19"/>
      <c r="L42" s="19"/>
      <c r="M42" s="19"/>
    </row>
    <row r="43" spans="2:18" ht="18.5" x14ac:dyDescent="0.45">
      <c r="B43" s="15" t="s">
        <v>23</v>
      </c>
      <c r="C43" s="15" t="s">
        <v>18</v>
      </c>
      <c r="D43" s="15" t="s">
        <v>19</v>
      </c>
      <c r="E43" s="15" t="s">
        <v>7</v>
      </c>
      <c r="F43" s="227" t="s">
        <v>20</v>
      </c>
      <c r="G43" s="220"/>
      <c r="H43" s="220"/>
      <c r="I43" s="221"/>
      <c r="J43" s="227" t="s">
        <v>21</v>
      </c>
      <c r="K43" s="220"/>
      <c r="L43" s="220"/>
      <c r="M43" s="221"/>
    </row>
    <row r="44" spans="2:18" ht="18.5" x14ac:dyDescent="0.45">
      <c r="B44" s="124"/>
      <c r="C44" s="125"/>
      <c r="D44" s="125"/>
      <c r="E44" s="126"/>
      <c r="F44" s="208"/>
      <c r="G44" s="208"/>
      <c r="H44" s="208"/>
      <c r="I44" s="208"/>
      <c r="J44" s="208"/>
      <c r="K44" s="208"/>
      <c r="L44" s="208"/>
      <c r="M44" s="208"/>
    </row>
    <row r="45" spans="2:18" ht="18.5" x14ac:dyDescent="0.45">
      <c r="B45" s="124"/>
      <c r="C45" s="125"/>
      <c r="D45" s="125"/>
      <c r="E45" s="126"/>
      <c r="F45" s="208"/>
      <c r="G45" s="208"/>
      <c r="H45" s="208"/>
      <c r="I45" s="208"/>
      <c r="J45" s="208"/>
      <c r="K45" s="208"/>
      <c r="L45" s="208"/>
      <c r="M45" s="208"/>
      <c r="O45" s="196"/>
      <c r="P45" s="196"/>
      <c r="Q45" s="196"/>
      <c r="R45" s="196"/>
    </row>
    <row r="46" spans="2:18" ht="18.5" x14ac:dyDescent="0.45">
      <c r="B46" s="16"/>
      <c r="C46" s="17"/>
      <c r="D46" s="17"/>
      <c r="E46" s="18"/>
      <c r="F46" s="223"/>
      <c r="G46" s="223"/>
      <c r="H46" s="223"/>
      <c r="I46" s="223"/>
      <c r="J46" s="212"/>
      <c r="K46" s="212"/>
      <c r="L46" s="212"/>
      <c r="M46" s="212"/>
    </row>
    <row r="47" spans="2:18" ht="18.5" x14ac:dyDescent="0.45">
      <c r="B47" s="16"/>
      <c r="C47" s="17"/>
      <c r="D47" s="17"/>
      <c r="E47" s="18"/>
      <c r="F47" s="223"/>
      <c r="G47" s="223"/>
      <c r="H47" s="223"/>
      <c r="I47" s="223"/>
      <c r="J47" s="226"/>
      <c r="K47" s="223"/>
      <c r="L47" s="223"/>
      <c r="M47" s="223"/>
    </row>
    <row r="48" spans="2:18" ht="18.5" x14ac:dyDescent="0.45">
      <c r="B48" s="16"/>
      <c r="C48" s="17"/>
      <c r="D48" s="17"/>
      <c r="E48" s="18"/>
      <c r="F48" s="223"/>
      <c r="G48" s="223"/>
      <c r="H48" s="223"/>
      <c r="I48" s="223"/>
      <c r="J48" s="226"/>
      <c r="K48" s="223"/>
      <c r="L48" s="223"/>
      <c r="M48" s="223"/>
    </row>
    <row r="49" spans="2:19" ht="18.5" x14ac:dyDescent="0.45">
      <c r="B49" s="24"/>
      <c r="C49" s="27"/>
      <c r="D49" s="27"/>
      <c r="E49" s="28"/>
      <c r="F49" s="24"/>
      <c r="G49" s="24"/>
      <c r="H49" s="24"/>
      <c r="I49" s="24"/>
      <c r="J49" s="24"/>
      <c r="K49" s="24"/>
      <c r="L49" s="24"/>
      <c r="M49" s="24"/>
    </row>
    <row r="50" spans="2:19" ht="18.5" x14ac:dyDescent="0.45">
      <c r="B50" s="22" t="s">
        <v>29</v>
      </c>
      <c r="C50" s="19"/>
      <c r="D50" s="19"/>
      <c r="E50" s="19"/>
      <c r="F50" s="24"/>
      <c r="G50" s="24"/>
      <c r="H50" s="24"/>
      <c r="I50" s="25" t="s">
        <v>24</v>
      </c>
      <c r="J50" s="19"/>
      <c r="K50" s="19"/>
      <c r="L50" s="19"/>
      <c r="M50" s="19"/>
    </row>
    <row r="51" spans="2:19" ht="18.5" x14ac:dyDescent="0.45">
      <c r="B51" s="15" t="s">
        <v>25</v>
      </c>
      <c r="C51" s="222" t="s">
        <v>20</v>
      </c>
      <c r="D51" s="222"/>
      <c r="E51" s="222"/>
      <c r="F51" s="230"/>
      <c r="G51" s="24"/>
      <c r="H51" s="24"/>
      <c r="I51" s="227" t="s">
        <v>20</v>
      </c>
      <c r="J51" s="220"/>
      <c r="K51" s="220"/>
      <c r="L51" s="221"/>
      <c r="M51" s="19"/>
    </row>
    <row r="52" spans="2:19" ht="18.5" x14ac:dyDescent="0.45">
      <c r="B52" s="16" t="s">
        <v>150</v>
      </c>
      <c r="C52" s="216" t="str">
        <f>'Dvr '!A17</f>
        <v>Rakan Asiri</v>
      </c>
      <c r="D52" s="217"/>
      <c r="E52" s="217"/>
      <c r="F52" s="218"/>
      <c r="G52" s="24"/>
      <c r="H52" s="24"/>
      <c r="I52" s="219" t="str">
        <f>'Dvr '!A34</f>
        <v xml:space="preserve">Faisal Saleh Saad Al-Mutairi </v>
      </c>
      <c r="J52" s="219"/>
      <c r="K52" s="219"/>
      <c r="L52" s="219"/>
      <c r="M52" s="19"/>
    </row>
    <row r="53" spans="2:19" ht="18.5" x14ac:dyDescent="0.45">
      <c r="B53" s="16"/>
      <c r="C53" s="219"/>
      <c r="D53" s="219"/>
      <c r="E53" s="219"/>
      <c r="F53" s="219"/>
      <c r="G53" s="24"/>
      <c r="H53" s="24"/>
      <c r="I53" s="209" t="str">
        <f>'Dvr '!A26</f>
        <v xml:space="preserve">Hazem Alghamdi </v>
      </c>
      <c r="J53" s="210"/>
      <c r="K53" s="210"/>
      <c r="L53" s="211"/>
      <c r="M53" s="19"/>
    </row>
    <row r="54" spans="2:19" ht="18.5" x14ac:dyDescent="0.45">
      <c r="B54" s="16"/>
      <c r="C54" s="219"/>
      <c r="D54" s="219"/>
      <c r="E54" s="219"/>
      <c r="F54" s="219"/>
      <c r="G54" s="24"/>
      <c r="H54" s="24"/>
      <c r="I54" s="213" t="str">
        <f>'Dvr '!A13</f>
        <v xml:space="preserve">Abdulaziz bin Nasser Marghalani </v>
      </c>
      <c r="J54" s="214"/>
      <c r="K54" s="214"/>
      <c r="L54" s="215"/>
      <c r="M54" s="19"/>
    </row>
    <row r="55" spans="2:19" ht="18.5" x14ac:dyDescent="0.45">
      <c r="B55" s="16"/>
      <c r="C55" s="219"/>
      <c r="D55" s="219"/>
      <c r="E55" s="219"/>
      <c r="F55" s="219"/>
      <c r="G55" s="19"/>
      <c r="H55" s="19"/>
      <c r="I55" s="209" t="str">
        <f>'Dvr '!A11</f>
        <v xml:space="preserve">Abdullah Yahya Sahari </v>
      </c>
      <c r="J55" s="210"/>
      <c r="K55" s="210"/>
      <c r="L55" s="211"/>
      <c r="M55" s="19"/>
    </row>
    <row r="56" spans="2:19" ht="18.5" x14ac:dyDescent="0.45">
      <c r="B56" s="16"/>
      <c r="C56" s="219"/>
      <c r="D56" s="219"/>
      <c r="E56" s="219"/>
      <c r="F56" s="219"/>
      <c r="G56" s="19"/>
      <c r="H56" s="19"/>
      <c r="I56" s="219" t="str">
        <f>'Dvr '!A12</f>
        <v>Hussam D Al-Hajji</v>
      </c>
      <c r="J56" s="219"/>
      <c r="K56" s="219"/>
      <c r="L56" s="219"/>
      <c r="M56" s="19"/>
      <c r="P56" s="235"/>
      <c r="Q56" s="235"/>
      <c r="R56" s="235"/>
      <c r="S56" s="235"/>
    </row>
    <row r="57" spans="2:19" ht="18.5" x14ac:dyDescent="0.45">
      <c r="B57" s="16"/>
      <c r="C57" s="219"/>
      <c r="D57" s="219"/>
      <c r="E57" s="219"/>
      <c r="F57" s="219"/>
      <c r="G57" s="19"/>
      <c r="H57" s="19"/>
      <c r="I57" s="219" t="str">
        <f>'Dvr '!A19</f>
        <v>Ayoub Mobarak Al-Lajhar</v>
      </c>
      <c r="J57" s="219"/>
      <c r="K57" s="219"/>
      <c r="L57" s="219"/>
      <c r="M57" s="19"/>
    </row>
    <row r="58" spans="2:19" ht="18.5" x14ac:dyDescent="0.45">
      <c r="I58" s="209" t="str">
        <f>'Dvr '!A20</f>
        <v>Faisal Al Nemry</v>
      </c>
      <c r="J58" s="210"/>
      <c r="K58" s="210"/>
      <c r="L58" s="211"/>
    </row>
    <row r="59" spans="2:19" ht="18.5" x14ac:dyDescent="0.45">
      <c r="I59" s="213" t="str">
        <f>'Dvr '!A27</f>
        <v xml:space="preserve">Mohammed A Al Raddadi </v>
      </c>
      <c r="J59" s="214"/>
      <c r="K59" s="214"/>
      <c r="L59" s="215"/>
    </row>
    <row r="60" spans="2:19" ht="18.5" x14ac:dyDescent="0.45">
      <c r="I60" s="213" t="str">
        <f>'Dvr '!A30</f>
        <v xml:space="preserve">Badr Saeed Al-Zahrani  </v>
      </c>
      <c r="J60" s="214"/>
      <c r="K60" s="214"/>
      <c r="L60" s="215"/>
    </row>
    <row r="61" spans="2:19" ht="18.5" x14ac:dyDescent="0.45">
      <c r="I61" s="213" t="str">
        <f>'Dvr '!A39</f>
        <v>Ibrahim Abdullah Al-Suhaimi</v>
      </c>
      <c r="J61" s="214"/>
      <c r="K61" s="214"/>
      <c r="L61" s="215"/>
    </row>
    <row r="62" spans="2:19" ht="18.5" x14ac:dyDescent="0.45">
      <c r="I62" s="216" t="str">
        <f>'Dvr '!A32</f>
        <v>Mishary Abdel Qader Al-Maghoudi</v>
      </c>
      <c r="J62" s="217"/>
      <c r="K62" s="217"/>
      <c r="L62" s="218"/>
    </row>
  </sheetData>
  <mergeCells count="96">
    <mergeCell ref="J16:M16"/>
    <mergeCell ref="B4:C4"/>
    <mergeCell ref="D4:E4"/>
    <mergeCell ref="F8:I8"/>
    <mergeCell ref="J8:M8"/>
    <mergeCell ref="F12:I12"/>
    <mergeCell ref="J14:M14"/>
    <mergeCell ref="F13:I13"/>
    <mergeCell ref="J13:M13"/>
    <mergeCell ref="J12:M12"/>
    <mergeCell ref="F17:I17"/>
    <mergeCell ref="J15:M15"/>
    <mergeCell ref="F15:I15"/>
    <mergeCell ref="F14:I14"/>
    <mergeCell ref="F10:I10"/>
    <mergeCell ref="F16:I16"/>
    <mergeCell ref="J10:M10"/>
    <mergeCell ref="F9:I9"/>
    <mergeCell ref="F11:I11"/>
    <mergeCell ref="F23:I23"/>
    <mergeCell ref="J46:M46"/>
    <mergeCell ref="F47:I47"/>
    <mergeCell ref="F37:I37"/>
    <mergeCell ref="J37:M37"/>
    <mergeCell ref="J45:M45"/>
    <mergeCell ref="J31:M31"/>
    <mergeCell ref="J26:M26"/>
    <mergeCell ref="F21:I21"/>
    <mergeCell ref="J21:M21"/>
    <mergeCell ref="F38:I38"/>
    <mergeCell ref="F29:I29"/>
    <mergeCell ref="J19:M19"/>
    <mergeCell ref="F28:I28"/>
    <mergeCell ref="F27:I27"/>
    <mergeCell ref="F22:I22"/>
    <mergeCell ref="F30:I30"/>
    <mergeCell ref="F24:I24"/>
    <mergeCell ref="F34:I34"/>
    <mergeCell ref="P56:S56"/>
    <mergeCell ref="I52:L52"/>
    <mergeCell ref="I56:L56"/>
    <mergeCell ref="I54:L54"/>
    <mergeCell ref="J44:M44"/>
    <mergeCell ref="J38:M38"/>
    <mergeCell ref="C55:F55"/>
    <mergeCell ref="C54:F54"/>
    <mergeCell ref="C53:F53"/>
    <mergeCell ref="J48:M48"/>
    <mergeCell ref="C51:F51"/>
    <mergeCell ref="I53:L53"/>
    <mergeCell ref="C56:F56"/>
    <mergeCell ref="I55:L55"/>
    <mergeCell ref="F46:I46"/>
    <mergeCell ref="F44:I44"/>
    <mergeCell ref="F45:I45"/>
    <mergeCell ref="F43:I43"/>
    <mergeCell ref="J47:M47"/>
    <mergeCell ref="C52:F52"/>
    <mergeCell ref="I62:L62"/>
    <mergeCell ref="J18:M18"/>
    <mergeCell ref="I61:L61"/>
    <mergeCell ref="I60:L60"/>
    <mergeCell ref="F32:I32"/>
    <mergeCell ref="J32:M32"/>
    <mergeCell ref="F39:I39"/>
    <mergeCell ref="J39:M39"/>
    <mergeCell ref="I58:L58"/>
    <mergeCell ref="I59:L59"/>
    <mergeCell ref="I57:L57"/>
    <mergeCell ref="I51:L51"/>
    <mergeCell ref="F48:I48"/>
    <mergeCell ref="J43:M43"/>
    <mergeCell ref="J33:M33"/>
    <mergeCell ref="J35:M35"/>
    <mergeCell ref="J36:M36"/>
    <mergeCell ref="F35:I35"/>
    <mergeCell ref="F36:I36"/>
    <mergeCell ref="J34:M34"/>
    <mergeCell ref="C57:F57"/>
    <mergeCell ref="F33:I33"/>
    <mergeCell ref="J9:M9"/>
    <mergeCell ref="J11:M11"/>
    <mergeCell ref="J22:M22"/>
    <mergeCell ref="J24:M24"/>
    <mergeCell ref="J17:M17"/>
    <mergeCell ref="J28:M28"/>
    <mergeCell ref="J25:M25"/>
    <mergeCell ref="J27:M27"/>
    <mergeCell ref="J20:M20"/>
    <mergeCell ref="F18:I18"/>
    <mergeCell ref="F31:I31"/>
    <mergeCell ref="J23:M23"/>
    <mergeCell ref="J29:M29"/>
    <mergeCell ref="J30:M30"/>
    <mergeCell ref="F26:I26"/>
    <mergeCell ref="F20:I20"/>
  </mergeCells>
  <conditionalFormatting sqref="C10:D11 C22:E24">
    <cfRule type="containsText" dxfId="122" priority="45" operator="containsText" text="N">
      <formula>NOT(ISERROR(SEARCH("N",C10)))</formula>
    </cfRule>
    <cfRule type="containsText" dxfId="121" priority="46" operator="containsText" text="TC">
      <formula>NOT(ISERROR(SEARCH("TC",C10)))</formula>
    </cfRule>
  </conditionalFormatting>
  <conditionalFormatting sqref="C10:D12 E22 C38:E39 E37:E39 E17:E18">
    <cfRule type="containsText" dxfId="120" priority="35" operator="containsText" text="TC">
      <formula>NOT(ISERROR(SEARCH("TC",C10)))</formula>
    </cfRule>
  </conditionalFormatting>
  <conditionalFormatting sqref="C12:D12">
    <cfRule type="containsText" dxfId="119" priority="33" operator="containsText" text="TC">
      <formula>NOT(ISERROR(SEARCH("TC",C12)))</formula>
    </cfRule>
    <cfRule type="containsText" dxfId="118" priority="34" operator="containsText" text="N">
      <formula>NOT(ISERROR(SEARCH("N",C12)))</formula>
    </cfRule>
  </conditionalFormatting>
  <conditionalFormatting sqref="C17:D17">
    <cfRule type="containsText" dxfId="117" priority="136" operator="containsText" text="TC">
      <formula>NOT(ISERROR(SEARCH("TC",C17)))</formula>
    </cfRule>
  </conditionalFormatting>
  <conditionalFormatting sqref="C19:D19 C21:E21">
    <cfRule type="containsText" dxfId="116" priority="120" operator="containsText" text="TC">
      <formula>NOT(ISERROR(SEARCH("TC",C19)))</formula>
    </cfRule>
  </conditionalFormatting>
  <conditionalFormatting sqref="C20:D20 C38:E39 E36:E39 E16:E20">
    <cfRule type="containsText" dxfId="115" priority="25" operator="containsText" text="N">
      <formula>NOT(ISERROR(SEARCH("N",C16)))</formula>
    </cfRule>
  </conditionalFormatting>
  <conditionalFormatting sqref="C21:D21">
    <cfRule type="containsText" dxfId="114" priority="32" operator="containsText" text="TC">
      <formula>NOT(ISERROR(SEARCH("TC",C21)))</formula>
    </cfRule>
  </conditionalFormatting>
  <conditionalFormatting sqref="C28:D28">
    <cfRule type="containsText" dxfId="113" priority="27" operator="containsText" text="TC">
      <formula>NOT(ISERROR(SEARCH("TC",C28)))</formula>
    </cfRule>
    <cfRule type="containsText" dxfId="112" priority="28" operator="containsText" text="N">
      <formula>NOT(ISERROR(SEARCH("N",C28)))</formula>
    </cfRule>
    <cfRule type="containsText" dxfId="111" priority="29" operator="containsText" text="TC">
      <formula>NOT(ISERROR(SEARCH("TC",C28)))</formula>
    </cfRule>
  </conditionalFormatting>
  <conditionalFormatting sqref="C34:D34">
    <cfRule type="containsText" dxfId="110" priority="40" operator="containsText" text="N">
      <formula>NOT(ISERROR(SEARCH("N",C34)))</formula>
    </cfRule>
    <cfRule type="containsText" dxfId="109" priority="41" operator="containsText" text="TC">
      <formula>NOT(ISERROR(SEARCH("TC",C34)))</formula>
    </cfRule>
  </conditionalFormatting>
  <conditionalFormatting sqref="C13:E16">
    <cfRule type="containsText" dxfId="108" priority="15" operator="containsText" text="N">
      <formula>NOT(ISERROR(SEARCH("N",C13)))</formula>
    </cfRule>
  </conditionalFormatting>
  <conditionalFormatting sqref="C16:E16">
    <cfRule type="containsText" dxfId="107" priority="16" operator="containsText" text="TC">
      <formula>NOT(ISERROR(SEARCH("TC",C16)))</formula>
    </cfRule>
  </conditionalFormatting>
  <conditionalFormatting sqref="C18:E18 C29:E33">
    <cfRule type="containsText" dxfId="106" priority="54" operator="containsText" text="N">
      <formula>NOT(ISERROR(SEARCH("N",C18)))</formula>
    </cfRule>
  </conditionalFormatting>
  <conditionalFormatting sqref="C20:E20">
    <cfRule type="containsText" dxfId="105" priority="26" operator="containsText" text="TC">
      <formula>NOT(ISERROR(SEARCH("TC",C20)))</formula>
    </cfRule>
  </conditionalFormatting>
  <conditionalFormatting sqref="C25:E27 E20">
    <cfRule type="containsText" dxfId="104" priority="64" operator="containsText" text="N">
      <formula>NOT(ISERROR(SEARCH("N",C20)))</formula>
    </cfRule>
  </conditionalFormatting>
  <conditionalFormatting sqref="C35:E36">
    <cfRule type="containsText" dxfId="103" priority="8" operator="containsText" text="TC">
      <formula>NOT(ISERROR(SEARCH("TC",C35)))</formula>
    </cfRule>
  </conditionalFormatting>
  <conditionalFormatting sqref="C35:E37">
    <cfRule type="containsText" dxfId="102" priority="7" operator="containsText" text="N">
      <formula>NOT(ISERROR(SEARCH("N",C35)))</formula>
    </cfRule>
  </conditionalFormatting>
  <conditionalFormatting sqref="D13:E13">
    <cfRule type="containsText" dxfId="101" priority="141" operator="containsText" text="N">
      <formula>NOT(ISERROR(SEARCH("N",D13)))</formula>
    </cfRule>
  </conditionalFormatting>
  <conditionalFormatting sqref="E10:E11 C19:E19 C21:E21">
    <cfRule type="containsText" dxfId="100" priority="119" operator="containsText" text="N">
      <formula>NOT(ISERROR(SEARCH("N",C10)))</formula>
    </cfRule>
  </conditionalFormatting>
  <conditionalFormatting sqref="E10:E14 E27:E34">
    <cfRule type="containsText" dxfId="99" priority="52" operator="containsText" text="N">
      <formula>NOT(ISERROR(SEARCH("N",E10)))</formula>
    </cfRule>
  </conditionalFormatting>
  <conditionalFormatting sqref="E14:E15">
    <cfRule type="containsText" dxfId="98" priority="62" operator="containsText" text="TC">
      <formula>NOT(ISERROR(SEARCH("TC",E14)))</formula>
    </cfRule>
  </conditionalFormatting>
  <conditionalFormatting sqref="E15">
    <cfRule type="containsText" dxfId="97" priority="61" operator="containsText" text="N">
      <formula>NOT(ISERROR(SEARCH("N",E15)))</formula>
    </cfRule>
  </conditionalFormatting>
  <conditionalFormatting sqref="E16">
    <cfRule type="containsText" dxfId="96" priority="20" operator="containsText" text="TC">
      <formula>NOT(ISERROR(SEARCH("TC",E16)))</formula>
    </cfRule>
  </conditionalFormatting>
  <conditionalFormatting sqref="C18:E19 E27:E34 C29:E33 E10:E13 C13:E15 C37:E37">
    <cfRule type="containsText" dxfId="95" priority="55" operator="containsText" text="TC">
      <formula>NOT(ISERROR(SEARCH("TC",C10)))</formula>
    </cfRule>
  </conditionalFormatting>
  <conditionalFormatting sqref="E20 C25:E25 C27:E27">
    <cfRule type="containsText" dxfId="94" priority="65" operator="containsText" text="TC">
      <formula>NOT(ISERROR(SEARCH("TC",C20)))</formula>
    </cfRule>
  </conditionalFormatting>
  <conditionalFormatting sqref="E21">
    <cfRule type="containsText" dxfId="93" priority="140" operator="containsText" text="TC">
      <formula>NOT(ISERROR(SEARCH("TC",E21)))</formula>
    </cfRule>
  </conditionalFormatting>
  <conditionalFormatting sqref="E21 C17:E17 E28">
    <cfRule type="containsText" dxfId="92" priority="126" operator="containsText" text="N">
      <formula>NOT(ISERROR(SEARCH("N",C17)))</formula>
    </cfRule>
  </conditionalFormatting>
  <conditionalFormatting sqref="E22">
    <cfRule type="containsText" dxfId="91" priority="13" operator="containsText" text="N">
      <formula>NOT(ISERROR(SEARCH("N",E22)))</formula>
    </cfRule>
  </conditionalFormatting>
  <conditionalFormatting sqref="E24:E25">
    <cfRule type="containsText" dxfId="90" priority="5" operator="containsText" text="N">
      <formula>NOT(ISERROR(SEARCH("N",E24)))</formula>
    </cfRule>
    <cfRule type="containsText" dxfId="89" priority="6" operator="containsText" text="TC">
      <formula>NOT(ISERROR(SEARCH("TC",E24)))</formula>
    </cfRule>
  </conditionalFormatting>
  <conditionalFormatting sqref="E26">
    <cfRule type="containsText" dxfId="88" priority="74" operator="containsText" text="TC">
      <formula>NOT(ISERROR(SEARCH("TC",E26)))</formula>
    </cfRule>
    <cfRule type="containsText" dxfId="87" priority="75" operator="containsText" text="N">
      <formula>NOT(ISERROR(SEARCH("N",E26)))</formula>
    </cfRule>
    <cfRule type="containsText" dxfId="86" priority="76" operator="containsText" text="TC">
      <formula>NOT(ISERROR(SEARCH("TC",E26)))</formula>
    </cfRule>
  </conditionalFormatting>
  <conditionalFormatting sqref="E34:E35">
    <cfRule type="containsText" dxfId="85" priority="67" operator="containsText" text="N">
      <formula>NOT(ISERROR(SEARCH("N",E34)))</formula>
    </cfRule>
    <cfRule type="containsText" dxfId="84" priority="71" operator="containsText" text="TC">
      <formula>NOT(ISERROR(SEARCH("TC",E34)))</formula>
    </cfRule>
  </conditionalFormatting>
  <conditionalFormatting sqref="E36">
    <cfRule type="containsText" dxfId="83" priority="10" operator="containsText" text="TC">
      <formula>NOT(ISERROR(SEARCH("TC",E36)))</formula>
    </cfRule>
  </conditionalFormatting>
  <conditionalFormatting sqref="C26:D26">
    <cfRule type="containsText" dxfId="82" priority="59" operator="containsText" text="TC">
      <formula>NOT(ISERROR(SEARCH("TC",C26)))</formula>
    </cfRule>
  </conditionalFormatting>
  <conditionalFormatting sqref="E44:E45">
    <cfRule type="containsText" dxfId="81" priority="47" operator="containsText" text="N">
      <formula>NOT(ISERROR(SEARCH("N",E44)))</formula>
    </cfRule>
    <cfRule type="containsText" dxfId="80" priority="48" operator="containsText" text="TC">
      <formula>NOT(ISERROR(SEARCH("TC",E44)))</formula>
    </cfRule>
    <cfRule type="containsText" dxfId="79" priority="49" operator="containsText" text="N">
      <formula>NOT(ISERROR(SEARCH("N",E44)))</formula>
    </cfRule>
    <cfRule type="containsText" dxfId="78" priority="50" operator="containsText" text="TC">
      <formula>NOT(ISERROR(SEARCH("TC",E44)))</formula>
    </cfRule>
  </conditionalFormatting>
  <conditionalFormatting sqref="I52:L61">
    <cfRule type="duplicateValues" dxfId="77" priority="2"/>
  </conditionalFormatting>
  <conditionalFormatting sqref="C52:F52 F9:I11 I62:L62 F26:I37 F39:I39 F38:M38 F20:I24 F13:I18 F12:M12">
    <cfRule type="duplicateValues" dxfId="76" priority="6868"/>
  </conditionalFormatting>
  <pageMargins left="0.7" right="0.7" top="0.75" bottom="0.75" header="0.3" footer="0.3"/>
  <pageSetup paperSize="9" scale="58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B2:S62"/>
  <sheetViews>
    <sheetView topLeftCell="A7" zoomScale="73" zoomScaleNormal="55" workbookViewId="0">
      <selection activeCell="A28" sqref="A28:XFD29"/>
    </sheetView>
  </sheetViews>
  <sheetFormatPr defaultColWidth="9" defaultRowHeight="14.5" x14ac:dyDescent="0.35"/>
  <cols>
    <col min="1" max="1" width="9" style="10"/>
    <col min="2" max="2" width="14.453125" style="10" customWidth="1"/>
    <col min="3" max="5" width="12.7265625" style="10" customWidth="1"/>
    <col min="6" max="6" width="9.1796875" style="10" customWidth="1"/>
    <col min="7" max="7" width="10.81640625" style="10" customWidth="1"/>
    <col min="8" max="8" width="9" style="10"/>
    <col min="9" max="9" width="10.7265625" style="10" customWidth="1"/>
    <col min="10" max="13" width="9" style="10"/>
    <col min="14" max="14" width="9" style="80" customWidth="1"/>
    <col min="15" max="18" width="9" style="195" hidden="1" customWidth="1"/>
    <col min="19" max="19" width="9" style="80" customWidth="1"/>
    <col min="20" max="16384" width="9" style="10"/>
  </cols>
  <sheetData>
    <row r="2" spans="2:18" ht="61.5" x14ac:dyDescent="1.35">
      <c r="D2" s="11" t="s">
        <v>14</v>
      </c>
    </row>
    <row r="4" spans="2:18" ht="28.5" x14ac:dyDescent="0.65">
      <c r="B4" s="228" t="s">
        <v>6</v>
      </c>
      <c r="C4" s="228"/>
      <c r="D4" s="229">
        <f>'DAS Fri'!D4+1</f>
        <v>45927</v>
      </c>
      <c r="E4" s="229"/>
      <c r="F4" s="12"/>
      <c r="G4" s="12"/>
      <c r="H4" s="12"/>
      <c r="I4" s="12"/>
      <c r="J4" s="12"/>
      <c r="K4" s="12"/>
      <c r="L4" s="12"/>
    </row>
    <row r="5" spans="2:18" ht="28.5" x14ac:dyDescent="0.65">
      <c r="B5" s="13" t="s">
        <v>15</v>
      </c>
      <c r="C5" s="13"/>
      <c r="D5" s="13"/>
      <c r="E5" s="12"/>
      <c r="F5" s="12"/>
      <c r="G5" s="12"/>
      <c r="H5" s="12"/>
      <c r="I5" s="12"/>
      <c r="J5" s="12"/>
      <c r="K5" s="13" t="s">
        <v>16</v>
      </c>
      <c r="L5" s="12"/>
    </row>
    <row r="6" spans="2:18" ht="28.5" x14ac:dyDescent="0.65">
      <c r="C6" s="14"/>
      <c r="D6" s="14"/>
    </row>
    <row r="8" spans="2:18" ht="18.5" x14ac:dyDescent="0.45">
      <c r="B8" s="15" t="s">
        <v>17</v>
      </c>
      <c r="C8" s="15" t="s">
        <v>18</v>
      </c>
      <c r="D8" s="15" t="s">
        <v>19</v>
      </c>
      <c r="E8" s="15" t="s">
        <v>7</v>
      </c>
      <c r="F8" s="222" t="s">
        <v>20</v>
      </c>
      <c r="G8" s="222"/>
      <c r="H8" s="222"/>
      <c r="I8" s="222"/>
      <c r="J8" s="227" t="s">
        <v>21</v>
      </c>
      <c r="K8" s="220"/>
      <c r="L8" s="220"/>
      <c r="M8" s="221"/>
    </row>
    <row r="9" spans="2:18" ht="18.5" x14ac:dyDescent="0.45">
      <c r="B9" s="15"/>
      <c r="C9" s="15"/>
      <c r="D9" s="15"/>
      <c r="E9" s="15"/>
      <c r="F9" s="212"/>
      <c r="G9" s="212"/>
      <c r="H9" s="212"/>
      <c r="I9" s="212"/>
      <c r="J9" s="212"/>
      <c r="K9" s="212"/>
      <c r="L9" s="212"/>
      <c r="M9" s="212"/>
      <c r="O9" s="96">
        <f t="shared" ref="O9" si="0">E9</f>
        <v>0</v>
      </c>
      <c r="P9" s="97">
        <f t="shared" ref="P9" si="1">B9</f>
        <v>0</v>
      </c>
      <c r="Q9" s="109">
        <f t="shared" ref="Q9" si="2">C9</f>
        <v>0</v>
      </c>
      <c r="R9" s="109">
        <f t="shared" ref="R9" si="3">D9</f>
        <v>0</v>
      </c>
    </row>
    <row r="10" spans="2:18" ht="18.5" x14ac:dyDescent="0.45">
      <c r="B10" s="16" t="s">
        <v>113</v>
      </c>
      <c r="C10" s="125">
        <v>0.15486111111111112</v>
      </c>
      <c r="D10" s="125">
        <v>0.36319444444444443</v>
      </c>
      <c r="E10" s="126">
        <v>0.20833333333333331</v>
      </c>
      <c r="F10" s="216" t="str">
        <f>'Dvr '!A28</f>
        <v xml:space="preserve">Mubarak Abdul Latif Al-Ghamdi  </v>
      </c>
      <c r="G10" s="217"/>
      <c r="H10" s="217"/>
      <c r="I10" s="218"/>
      <c r="J10" s="212"/>
      <c r="K10" s="212"/>
      <c r="L10" s="212"/>
      <c r="M10" s="212"/>
      <c r="O10" s="96">
        <f t="shared" ref="O10:O39" si="4">E10</f>
        <v>0.20833333333333331</v>
      </c>
      <c r="P10" s="97" t="str">
        <f t="shared" ref="P10:P39" si="5">B10</f>
        <v>MLD1</v>
      </c>
      <c r="Q10" s="109">
        <f t="shared" ref="Q10:Q39" si="6">C10</f>
        <v>0.15486111111111112</v>
      </c>
      <c r="R10" s="109">
        <f t="shared" ref="R10:R39" si="7">D10</f>
        <v>0.36319444444444443</v>
      </c>
    </row>
    <row r="11" spans="2:18" ht="18.5" x14ac:dyDescent="0.45">
      <c r="B11" s="124"/>
      <c r="C11" s="125"/>
      <c r="D11" s="125"/>
      <c r="E11" s="126"/>
      <c r="F11" s="212"/>
      <c r="G11" s="212"/>
      <c r="H11" s="212"/>
      <c r="I11" s="212"/>
      <c r="J11" s="212"/>
      <c r="K11" s="212"/>
      <c r="L11" s="212"/>
      <c r="M11" s="212"/>
      <c r="O11" s="96">
        <f t="shared" si="4"/>
        <v>0</v>
      </c>
      <c r="P11" s="97">
        <f t="shared" si="5"/>
        <v>0</v>
      </c>
      <c r="Q11" s="109">
        <f t="shared" si="6"/>
        <v>0</v>
      </c>
      <c r="R11" s="109">
        <f t="shared" si="7"/>
        <v>0</v>
      </c>
    </row>
    <row r="12" spans="2:18" ht="18.5" x14ac:dyDescent="0.45">
      <c r="B12" s="124" t="s">
        <v>122</v>
      </c>
      <c r="C12" s="125">
        <v>0.19722222222222222</v>
      </c>
      <c r="D12" s="125">
        <v>0.53055555555555556</v>
      </c>
      <c r="E12" s="126">
        <v>0.33333333333333337</v>
      </c>
      <c r="F12" s="216" t="str">
        <f>'Dvr '!A23</f>
        <v>Ziad Marawan Seif</v>
      </c>
      <c r="G12" s="217"/>
      <c r="H12" s="217"/>
      <c r="I12" s="218"/>
      <c r="J12" s="216" t="str">
        <f>'Dvr '!A22</f>
        <v>Vacancy 2</v>
      </c>
      <c r="K12" s="217"/>
      <c r="L12" s="217"/>
      <c r="M12" s="218"/>
      <c r="O12" s="96">
        <f t="shared" si="4"/>
        <v>0.33333333333333337</v>
      </c>
      <c r="P12" s="97" t="str">
        <f t="shared" si="5"/>
        <v>SP-R</v>
      </c>
      <c r="Q12" s="109">
        <f t="shared" si="6"/>
        <v>0.19722222222222222</v>
      </c>
      <c r="R12" s="109">
        <f t="shared" si="7"/>
        <v>0.53055555555555556</v>
      </c>
    </row>
    <row r="13" spans="2:18" ht="18.5" x14ac:dyDescent="0.45">
      <c r="B13" s="124"/>
      <c r="C13" s="125"/>
      <c r="D13" s="125"/>
      <c r="E13" s="126"/>
      <c r="F13" s="212"/>
      <c r="G13" s="212"/>
      <c r="H13" s="212"/>
      <c r="I13" s="212"/>
      <c r="J13" s="212"/>
      <c r="K13" s="212"/>
      <c r="L13" s="212"/>
      <c r="M13" s="212"/>
      <c r="O13" s="96">
        <f t="shared" si="4"/>
        <v>0</v>
      </c>
      <c r="P13" s="97">
        <f t="shared" si="5"/>
        <v>0</v>
      </c>
      <c r="Q13" s="109">
        <f t="shared" si="6"/>
        <v>0</v>
      </c>
      <c r="R13" s="109">
        <f t="shared" si="7"/>
        <v>0</v>
      </c>
    </row>
    <row r="14" spans="2:18" ht="18.5" x14ac:dyDescent="0.45">
      <c r="B14" s="124" t="s">
        <v>112</v>
      </c>
      <c r="C14" s="125">
        <v>0.19722222222222222</v>
      </c>
      <c r="D14" s="125">
        <v>0.6791666666666667</v>
      </c>
      <c r="E14" s="126">
        <v>0.48194444444444451</v>
      </c>
      <c r="F14" s="216" t="str">
        <f>'Dvr '!A16</f>
        <v xml:space="preserve">Tariq Ahmed Alhamrani </v>
      </c>
      <c r="G14" s="217"/>
      <c r="H14" s="217"/>
      <c r="I14" s="218"/>
      <c r="J14" s="212"/>
      <c r="K14" s="212"/>
      <c r="L14" s="212"/>
      <c r="M14" s="212"/>
      <c r="O14" s="96">
        <f t="shared" si="4"/>
        <v>0.48194444444444451</v>
      </c>
      <c r="P14" s="97" t="str">
        <f t="shared" si="5"/>
        <v>MLD4&amp;7</v>
      </c>
      <c r="Q14" s="109">
        <f t="shared" si="6"/>
        <v>0.19722222222222222</v>
      </c>
      <c r="R14" s="109">
        <f t="shared" si="7"/>
        <v>0.6791666666666667</v>
      </c>
    </row>
    <row r="15" spans="2:18" ht="18.5" x14ac:dyDescent="0.45">
      <c r="B15" s="124"/>
      <c r="C15" s="125"/>
      <c r="D15" s="125"/>
      <c r="E15" s="126"/>
      <c r="F15" s="212"/>
      <c r="G15" s="212"/>
      <c r="H15" s="212"/>
      <c r="I15" s="212"/>
      <c r="J15" s="212"/>
      <c r="K15" s="212"/>
      <c r="L15" s="212"/>
      <c r="M15" s="212"/>
      <c r="O15" s="96">
        <f t="shared" si="4"/>
        <v>0</v>
      </c>
      <c r="P15" s="97">
        <f t="shared" si="5"/>
        <v>0</v>
      </c>
      <c r="Q15" s="109">
        <f t="shared" si="6"/>
        <v>0</v>
      </c>
      <c r="R15" s="109">
        <f t="shared" si="7"/>
        <v>0</v>
      </c>
    </row>
    <row r="16" spans="2:18" ht="18.5" x14ac:dyDescent="0.45">
      <c r="B16" s="124" t="s">
        <v>119</v>
      </c>
      <c r="C16" s="125">
        <v>0.20833333333333334</v>
      </c>
      <c r="D16" s="125">
        <v>0.60069444444444442</v>
      </c>
      <c r="E16" s="126">
        <v>0.39236111111111105</v>
      </c>
      <c r="F16" s="216" t="str">
        <f>'Dvr '!A9</f>
        <v>Abdulrahman Mohammed Al-Juhani</v>
      </c>
      <c r="G16" s="217"/>
      <c r="H16" s="217"/>
      <c r="I16" s="218"/>
      <c r="J16" s="212"/>
      <c r="K16" s="212"/>
      <c r="L16" s="212"/>
      <c r="M16" s="212"/>
      <c r="O16" s="96">
        <f t="shared" si="4"/>
        <v>0.39236111111111105</v>
      </c>
      <c r="P16" s="97" t="str">
        <f t="shared" si="5"/>
        <v>RST1</v>
      </c>
      <c r="Q16" s="109">
        <f t="shared" si="6"/>
        <v>0.20833333333333334</v>
      </c>
      <c r="R16" s="109">
        <f t="shared" si="7"/>
        <v>0.60069444444444442</v>
      </c>
    </row>
    <row r="17" spans="2:18" ht="18.5" x14ac:dyDescent="0.45">
      <c r="B17" s="124"/>
      <c r="C17" s="125"/>
      <c r="D17" s="125"/>
      <c r="E17" s="126"/>
      <c r="F17" s="212"/>
      <c r="G17" s="212"/>
      <c r="H17" s="212"/>
      <c r="I17" s="212"/>
      <c r="J17" s="212"/>
      <c r="K17" s="212"/>
      <c r="L17" s="212"/>
      <c r="M17" s="212"/>
      <c r="O17" s="96">
        <f t="shared" si="4"/>
        <v>0</v>
      </c>
      <c r="P17" s="97">
        <f t="shared" si="5"/>
        <v>0</v>
      </c>
      <c r="Q17" s="109">
        <f t="shared" si="6"/>
        <v>0</v>
      </c>
      <c r="R17" s="109">
        <f t="shared" si="7"/>
        <v>0</v>
      </c>
    </row>
    <row r="18" spans="2:18" ht="18.5" x14ac:dyDescent="0.45">
      <c r="B18" s="124" t="s">
        <v>73</v>
      </c>
      <c r="C18" s="125">
        <v>0.25</v>
      </c>
      <c r="D18" s="125">
        <v>0.58333333333333337</v>
      </c>
      <c r="E18" s="126">
        <v>0.33333333333333337</v>
      </c>
      <c r="F18" s="216" t="str">
        <f>'Dvr '!A8</f>
        <v xml:space="preserve">Saad K Al O taibi </v>
      </c>
      <c r="G18" s="217"/>
      <c r="H18" s="217"/>
      <c r="I18" s="218"/>
      <c r="J18" s="212" t="s">
        <v>156</v>
      </c>
      <c r="K18" s="212"/>
      <c r="L18" s="212"/>
      <c r="M18" s="212"/>
      <c r="O18" s="96">
        <f t="shared" si="4"/>
        <v>0.33333333333333337</v>
      </c>
      <c r="P18" s="97" t="str">
        <f t="shared" si="5"/>
        <v>RDD1</v>
      </c>
      <c r="Q18" s="109">
        <f t="shared" si="6"/>
        <v>0.25</v>
      </c>
      <c r="R18" s="109">
        <f t="shared" si="7"/>
        <v>0.58333333333333337</v>
      </c>
    </row>
    <row r="19" spans="2:18" ht="18.5" x14ac:dyDescent="0.45">
      <c r="B19" s="124"/>
      <c r="C19" s="125"/>
      <c r="D19" s="125"/>
      <c r="E19" s="126"/>
      <c r="F19" s="212"/>
      <c r="G19" s="212"/>
      <c r="H19" s="212"/>
      <c r="I19" s="212"/>
      <c r="J19" s="212"/>
      <c r="K19" s="212"/>
      <c r="L19" s="212"/>
      <c r="M19" s="212"/>
      <c r="O19" s="96">
        <f t="shared" si="4"/>
        <v>0</v>
      </c>
      <c r="P19" s="97">
        <f t="shared" si="5"/>
        <v>0</v>
      </c>
      <c r="Q19" s="109">
        <f t="shared" si="6"/>
        <v>0</v>
      </c>
      <c r="R19" s="109">
        <f t="shared" si="7"/>
        <v>0</v>
      </c>
    </row>
    <row r="20" spans="2:18" ht="18.5" x14ac:dyDescent="0.45">
      <c r="B20" s="124" t="s">
        <v>72</v>
      </c>
      <c r="C20" s="125">
        <v>0.27083333333333331</v>
      </c>
      <c r="D20" s="125">
        <v>0.75347222222222221</v>
      </c>
      <c r="E20" s="126">
        <v>0.4826388888888889</v>
      </c>
      <c r="F20" s="216" t="str">
        <f>'Dvr '!A15</f>
        <v xml:space="preserve">Shalan Al Qarni </v>
      </c>
      <c r="G20" s="217"/>
      <c r="H20" s="217"/>
      <c r="I20" s="218"/>
      <c r="J20" s="212"/>
      <c r="K20" s="212"/>
      <c r="L20" s="212"/>
      <c r="M20" s="212"/>
      <c r="O20" s="96">
        <f t="shared" si="4"/>
        <v>0.4826388888888889</v>
      </c>
      <c r="P20" s="97" t="str">
        <f t="shared" si="5"/>
        <v>Q Path</v>
      </c>
      <c r="Q20" s="109">
        <f t="shared" si="6"/>
        <v>0.27083333333333331</v>
      </c>
      <c r="R20" s="109">
        <f t="shared" si="7"/>
        <v>0.75347222222222221</v>
      </c>
    </row>
    <row r="21" spans="2:18" ht="18.5" x14ac:dyDescent="0.45">
      <c r="B21" s="124"/>
      <c r="C21" s="125"/>
      <c r="D21" s="125"/>
      <c r="E21" s="126"/>
      <c r="F21" s="212"/>
      <c r="G21" s="212"/>
      <c r="H21" s="212"/>
      <c r="I21" s="212"/>
      <c r="J21" s="212"/>
      <c r="K21" s="212"/>
      <c r="L21" s="212"/>
      <c r="M21" s="212"/>
      <c r="O21" s="96">
        <f t="shared" si="4"/>
        <v>0</v>
      </c>
      <c r="P21" s="97">
        <f t="shared" si="5"/>
        <v>0</v>
      </c>
      <c r="Q21" s="109">
        <f t="shared" si="6"/>
        <v>0</v>
      </c>
      <c r="R21" s="109">
        <f t="shared" si="7"/>
        <v>0</v>
      </c>
    </row>
    <row r="22" spans="2:18" ht="18.5" x14ac:dyDescent="0.45">
      <c r="B22" s="16" t="s">
        <v>118</v>
      </c>
      <c r="C22" s="125">
        <v>0.28333333333333333</v>
      </c>
      <c r="D22" s="17">
        <v>0.49166666666666664</v>
      </c>
      <c r="E22" s="126">
        <v>0.20833333333333331</v>
      </c>
      <c r="F22" s="216" t="str">
        <f>'Dvr '!A7</f>
        <v xml:space="preserve">Aqeel bin Khalid Al-Melifi </v>
      </c>
      <c r="G22" s="217"/>
      <c r="H22" s="217"/>
      <c r="I22" s="218"/>
      <c r="J22" s="212"/>
      <c r="K22" s="212"/>
      <c r="L22" s="212"/>
      <c r="M22" s="212"/>
      <c r="O22" s="96">
        <f t="shared" si="4"/>
        <v>0.20833333333333331</v>
      </c>
      <c r="P22" s="97" t="str">
        <f t="shared" si="5"/>
        <v>MLD6</v>
      </c>
      <c r="Q22" s="109">
        <f t="shared" si="6"/>
        <v>0.28333333333333333</v>
      </c>
      <c r="R22" s="109">
        <f t="shared" si="7"/>
        <v>0.49166666666666664</v>
      </c>
    </row>
    <row r="23" spans="2:18" ht="18.5" x14ac:dyDescent="0.45">
      <c r="B23" s="16"/>
      <c r="C23" s="125"/>
      <c r="D23" s="17"/>
      <c r="E23" s="126"/>
      <c r="F23" s="212"/>
      <c r="G23" s="212"/>
      <c r="H23" s="212"/>
      <c r="I23" s="212"/>
      <c r="J23" s="212"/>
      <c r="K23" s="212"/>
      <c r="L23" s="212"/>
      <c r="M23" s="212"/>
      <c r="O23" s="96">
        <f t="shared" si="4"/>
        <v>0</v>
      </c>
      <c r="P23" s="97">
        <f t="shared" si="5"/>
        <v>0</v>
      </c>
      <c r="Q23" s="109">
        <f t="shared" si="6"/>
        <v>0</v>
      </c>
      <c r="R23" s="109">
        <f t="shared" si="7"/>
        <v>0</v>
      </c>
    </row>
    <row r="24" spans="2:18" ht="18.5" x14ac:dyDescent="0.45">
      <c r="B24" s="124" t="s">
        <v>122</v>
      </c>
      <c r="C24" s="125">
        <v>0.49375000000000002</v>
      </c>
      <c r="D24" s="125">
        <v>0.82708333333333328</v>
      </c>
      <c r="E24" s="126">
        <v>0.33333333333333326</v>
      </c>
      <c r="F24" s="216" t="str">
        <f>'Dvr '!A33</f>
        <v xml:space="preserve">Khaled Mohammed Al-Ghamdi </v>
      </c>
      <c r="G24" s="217"/>
      <c r="H24" s="217"/>
      <c r="I24" s="218"/>
      <c r="J24" s="212"/>
      <c r="K24" s="212"/>
      <c r="L24" s="212"/>
      <c r="M24" s="212"/>
      <c r="O24" s="96">
        <f t="shared" si="4"/>
        <v>0.33333333333333326</v>
      </c>
      <c r="P24" s="97" t="str">
        <f t="shared" si="5"/>
        <v>SP-R</v>
      </c>
      <c r="Q24" s="109">
        <f t="shared" si="6"/>
        <v>0.49375000000000002</v>
      </c>
      <c r="R24" s="109">
        <f t="shared" si="7"/>
        <v>0.82708333333333328</v>
      </c>
    </row>
    <row r="25" spans="2:18" ht="18.5" x14ac:dyDescent="0.45">
      <c r="B25" s="124"/>
      <c r="C25" s="125"/>
      <c r="D25" s="125"/>
      <c r="E25" s="126"/>
      <c r="F25" s="212"/>
      <c r="G25" s="212"/>
      <c r="H25" s="212"/>
      <c r="I25" s="212"/>
      <c r="J25" s="212"/>
      <c r="K25" s="212"/>
      <c r="L25" s="212"/>
      <c r="M25" s="212"/>
      <c r="O25" s="96">
        <f t="shared" si="4"/>
        <v>0</v>
      </c>
      <c r="P25" s="97">
        <f t="shared" si="5"/>
        <v>0</v>
      </c>
      <c r="Q25" s="109">
        <f t="shared" si="6"/>
        <v>0</v>
      </c>
      <c r="R25" s="109">
        <f t="shared" si="7"/>
        <v>0</v>
      </c>
    </row>
    <row r="26" spans="2:18" ht="18.5" x14ac:dyDescent="0.45">
      <c r="B26" s="124" t="s">
        <v>121</v>
      </c>
      <c r="C26" s="125">
        <v>0.49375000000000002</v>
      </c>
      <c r="D26" s="17">
        <v>0.92500000000000004</v>
      </c>
      <c r="E26" s="126">
        <v>0.43125000000000002</v>
      </c>
      <c r="F26" s="216" t="str">
        <f>'Dvr '!A29</f>
        <v>Turki M Al Qabli</v>
      </c>
      <c r="G26" s="217"/>
      <c r="H26" s="217"/>
      <c r="I26" s="218"/>
      <c r="J26" s="212"/>
      <c r="K26" s="212"/>
      <c r="L26" s="212"/>
      <c r="M26" s="212"/>
      <c r="O26" s="96">
        <f t="shared" si="4"/>
        <v>0.43125000000000002</v>
      </c>
      <c r="P26" s="97" t="str">
        <f t="shared" si="5"/>
        <v>MLD10&amp;15</v>
      </c>
      <c r="Q26" s="109">
        <f t="shared" si="6"/>
        <v>0.49375000000000002</v>
      </c>
      <c r="R26" s="109">
        <f t="shared" si="7"/>
        <v>0.92500000000000004</v>
      </c>
    </row>
    <row r="27" spans="2:18" ht="18.5" x14ac:dyDescent="0.45">
      <c r="B27" s="124"/>
      <c r="C27" s="125"/>
      <c r="D27" s="17"/>
      <c r="E27" s="126"/>
      <c r="F27" s="212"/>
      <c r="G27" s="212"/>
      <c r="H27" s="212"/>
      <c r="I27" s="212"/>
      <c r="J27" s="212"/>
      <c r="K27" s="212"/>
      <c r="L27" s="212"/>
      <c r="M27" s="212"/>
      <c r="O27" s="96">
        <f t="shared" si="4"/>
        <v>0</v>
      </c>
      <c r="P27" s="97">
        <f t="shared" si="5"/>
        <v>0</v>
      </c>
      <c r="Q27" s="109">
        <f t="shared" si="6"/>
        <v>0</v>
      </c>
      <c r="R27" s="109">
        <f t="shared" si="7"/>
        <v>0</v>
      </c>
    </row>
    <row r="28" spans="2:18" ht="18.5" x14ac:dyDescent="0.45">
      <c r="B28" s="124" t="s">
        <v>115</v>
      </c>
      <c r="C28" s="125">
        <v>0.58333333333333337</v>
      </c>
      <c r="D28" s="125">
        <v>0.91666666666666663</v>
      </c>
      <c r="E28" s="126">
        <v>0.33333333333333326</v>
      </c>
      <c r="F28" s="216" t="str">
        <f>'Dvr '!A10</f>
        <v xml:space="preserve">Suhayb Al Muzaini </v>
      </c>
      <c r="G28" s="217"/>
      <c r="H28" s="217"/>
      <c r="I28" s="218"/>
      <c r="J28" s="212"/>
      <c r="K28" s="212"/>
      <c r="L28" s="212"/>
      <c r="M28" s="212"/>
      <c r="O28" s="96">
        <f t="shared" si="4"/>
        <v>0.33333333333333326</v>
      </c>
      <c r="P28" s="97" t="str">
        <f t="shared" si="5"/>
        <v>RDD2</v>
      </c>
      <c r="Q28" s="109">
        <f t="shared" si="6"/>
        <v>0.58333333333333337</v>
      </c>
      <c r="R28" s="109">
        <f t="shared" si="7"/>
        <v>0.91666666666666663</v>
      </c>
    </row>
    <row r="29" spans="2:18" ht="18.5" x14ac:dyDescent="0.45">
      <c r="B29" s="124"/>
      <c r="C29" s="125"/>
      <c r="D29" s="125"/>
      <c r="E29" s="126"/>
      <c r="F29" s="212"/>
      <c r="G29" s="212"/>
      <c r="H29" s="212"/>
      <c r="I29" s="212"/>
      <c r="J29" s="212"/>
      <c r="K29" s="212"/>
      <c r="L29" s="212"/>
      <c r="M29" s="212"/>
      <c r="O29" s="96">
        <f t="shared" si="4"/>
        <v>0</v>
      </c>
      <c r="P29" s="97">
        <f t="shared" si="5"/>
        <v>0</v>
      </c>
      <c r="Q29" s="109">
        <f t="shared" si="6"/>
        <v>0</v>
      </c>
      <c r="R29" s="109">
        <f t="shared" si="7"/>
        <v>0</v>
      </c>
    </row>
    <row r="30" spans="2:18" ht="18.5" x14ac:dyDescent="0.45">
      <c r="B30" s="124" t="s">
        <v>120</v>
      </c>
      <c r="C30" s="125">
        <v>0.60069444444444442</v>
      </c>
      <c r="D30" s="125">
        <v>0.99305555555555558</v>
      </c>
      <c r="E30" s="126">
        <v>0.39236111111111116</v>
      </c>
      <c r="F30" s="216" t="str">
        <f>'Dvr '!A21</f>
        <v>Abdullah M  Al Harbi</v>
      </c>
      <c r="G30" s="217"/>
      <c r="H30" s="217"/>
      <c r="I30" s="218"/>
      <c r="J30" s="212" t="s">
        <v>151</v>
      </c>
      <c r="K30" s="212"/>
      <c r="L30" s="212"/>
      <c r="M30" s="212"/>
      <c r="O30" s="96">
        <f t="shared" si="4"/>
        <v>0.39236111111111116</v>
      </c>
      <c r="P30" s="97" t="str">
        <f t="shared" si="5"/>
        <v>RST2</v>
      </c>
      <c r="Q30" s="109">
        <f t="shared" si="6"/>
        <v>0.60069444444444442</v>
      </c>
      <c r="R30" s="109">
        <f t="shared" si="7"/>
        <v>0.99305555555555558</v>
      </c>
    </row>
    <row r="31" spans="2:18" ht="18.5" x14ac:dyDescent="0.45">
      <c r="B31" s="124"/>
      <c r="C31" s="125"/>
      <c r="D31" s="125"/>
      <c r="E31" s="126"/>
      <c r="F31" s="212"/>
      <c r="G31" s="212"/>
      <c r="H31" s="212"/>
      <c r="I31" s="212"/>
      <c r="J31" s="212"/>
      <c r="K31" s="212"/>
      <c r="L31" s="212"/>
      <c r="M31" s="212"/>
      <c r="O31" s="96">
        <f t="shared" si="4"/>
        <v>0</v>
      </c>
      <c r="P31" s="97">
        <f t="shared" si="5"/>
        <v>0</v>
      </c>
      <c r="Q31" s="109">
        <f t="shared" si="6"/>
        <v>0</v>
      </c>
      <c r="R31" s="109">
        <f t="shared" si="7"/>
        <v>0</v>
      </c>
    </row>
    <row r="32" spans="2:18" ht="18.5" x14ac:dyDescent="0.45">
      <c r="B32" s="124" t="s">
        <v>122</v>
      </c>
      <c r="C32" s="125">
        <v>0.75</v>
      </c>
      <c r="D32" s="125">
        <v>1.0833333333333333</v>
      </c>
      <c r="E32" s="126">
        <f t="shared" ref="E32" si="8">D32-C32</f>
        <v>0.33333333333333326</v>
      </c>
      <c r="F32" s="216" t="str">
        <f>'Dvr '!A31</f>
        <v xml:space="preserve">Faisal Muhammad Al-Saad </v>
      </c>
      <c r="G32" s="217"/>
      <c r="H32" s="217"/>
      <c r="I32" s="218"/>
      <c r="J32" s="212"/>
      <c r="K32" s="212"/>
      <c r="L32" s="212"/>
      <c r="M32" s="212"/>
      <c r="O32" s="96">
        <f t="shared" si="4"/>
        <v>0.33333333333333326</v>
      </c>
      <c r="P32" s="97" t="str">
        <f t="shared" si="5"/>
        <v>SP-R</v>
      </c>
      <c r="Q32" s="109">
        <f t="shared" si="6"/>
        <v>0.75</v>
      </c>
      <c r="R32" s="109">
        <f t="shared" si="7"/>
        <v>1.0833333333333333</v>
      </c>
    </row>
    <row r="33" spans="2:18" ht="18.5" x14ac:dyDescent="0.45">
      <c r="B33" s="124"/>
      <c r="C33" s="125"/>
      <c r="D33" s="125"/>
      <c r="E33" s="126"/>
      <c r="F33" s="212"/>
      <c r="G33" s="212"/>
      <c r="H33" s="212"/>
      <c r="I33" s="212"/>
      <c r="J33" s="212"/>
      <c r="K33" s="212"/>
      <c r="L33" s="212"/>
      <c r="M33" s="212"/>
      <c r="O33" s="96">
        <f t="shared" si="4"/>
        <v>0</v>
      </c>
      <c r="P33" s="97">
        <f t="shared" si="5"/>
        <v>0</v>
      </c>
      <c r="Q33" s="109">
        <f t="shared" si="6"/>
        <v>0</v>
      </c>
      <c r="R33" s="109">
        <f t="shared" si="7"/>
        <v>0</v>
      </c>
    </row>
    <row r="34" spans="2:18" ht="18.5" x14ac:dyDescent="0.45">
      <c r="B34" s="124" t="s">
        <v>117</v>
      </c>
      <c r="C34" s="125">
        <v>0.75902777777777775</v>
      </c>
      <c r="D34" s="125">
        <v>0.96736111111111112</v>
      </c>
      <c r="E34" s="126">
        <v>0.20833333333333337</v>
      </c>
      <c r="F34" s="216" t="str">
        <f>'Dvr '!A11</f>
        <v xml:space="preserve">Abdullah Yahya Sahari </v>
      </c>
      <c r="G34" s="217"/>
      <c r="H34" s="217"/>
      <c r="I34" s="218"/>
      <c r="J34" s="212"/>
      <c r="K34" s="212"/>
      <c r="L34" s="212"/>
      <c r="M34" s="212"/>
      <c r="O34" s="96">
        <f t="shared" si="4"/>
        <v>0.20833333333333337</v>
      </c>
      <c r="P34" s="97" t="str">
        <f t="shared" si="5"/>
        <v>MLD16</v>
      </c>
      <c r="Q34" s="109">
        <f t="shared" si="6"/>
        <v>0.75902777777777775</v>
      </c>
      <c r="R34" s="109">
        <f t="shared" si="7"/>
        <v>0.96736111111111112</v>
      </c>
    </row>
    <row r="35" spans="2:18" ht="18.5" x14ac:dyDescent="0.45">
      <c r="B35" s="124"/>
      <c r="C35" s="125"/>
      <c r="D35" s="125"/>
      <c r="E35" s="126"/>
      <c r="F35" s="212"/>
      <c r="G35" s="212"/>
      <c r="H35" s="212"/>
      <c r="I35" s="212"/>
      <c r="J35" s="212"/>
      <c r="K35" s="212"/>
      <c r="L35" s="212"/>
      <c r="M35" s="212"/>
      <c r="O35" s="96">
        <f t="shared" si="4"/>
        <v>0</v>
      </c>
      <c r="P35" s="97">
        <f t="shared" si="5"/>
        <v>0</v>
      </c>
      <c r="Q35" s="109">
        <f t="shared" si="6"/>
        <v>0</v>
      </c>
      <c r="R35" s="109">
        <f t="shared" si="7"/>
        <v>0</v>
      </c>
    </row>
    <row r="36" spans="2:18" ht="18.5" x14ac:dyDescent="0.45">
      <c r="B36" s="124" t="s">
        <v>114</v>
      </c>
      <c r="C36" s="125">
        <v>0.79305555555555551</v>
      </c>
      <c r="D36" s="17">
        <v>1.0013888888888889</v>
      </c>
      <c r="E36" s="126">
        <v>0.20833333333333337</v>
      </c>
      <c r="F36" s="216" t="str">
        <f>'Dvr '!A24</f>
        <v>Ryan Al Hijri</v>
      </c>
      <c r="G36" s="217"/>
      <c r="H36" s="217"/>
      <c r="I36" s="218"/>
      <c r="J36" s="212"/>
      <c r="K36" s="212"/>
      <c r="L36" s="212"/>
      <c r="M36" s="212"/>
      <c r="O36" s="96">
        <f t="shared" si="4"/>
        <v>0.20833333333333337</v>
      </c>
      <c r="P36" s="97" t="str">
        <f t="shared" si="5"/>
        <v>MLD17</v>
      </c>
      <c r="Q36" s="109">
        <f t="shared" si="6"/>
        <v>0.79305555555555551</v>
      </c>
      <c r="R36" s="109">
        <f t="shared" si="7"/>
        <v>1.0013888888888889</v>
      </c>
    </row>
    <row r="37" spans="2:18" ht="18.5" x14ac:dyDescent="0.45">
      <c r="B37" s="124"/>
      <c r="C37" s="125"/>
      <c r="D37" s="125"/>
      <c r="E37" s="126"/>
      <c r="F37" s="212"/>
      <c r="G37" s="212"/>
      <c r="H37" s="212"/>
      <c r="I37" s="212"/>
      <c r="J37" s="212"/>
      <c r="K37" s="212"/>
      <c r="L37" s="212"/>
      <c r="M37" s="212"/>
      <c r="O37" s="96">
        <f t="shared" si="4"/>
        <v>0</v>
      </c>
      <c r="P37" s="97">
        <f t="shared" si="5"/>
        <v>0</v>
      </c>
      <c r="Q37" s="109">
        <f t="shared" si="6"/>
        <v>0</v>
      </c>
      <c r="R37" s="109">
        <f t="shared" si="7"/>
        <v>0</v>
      </c>
    </row>
    <row r="38" spans="2:18" ht="18.5" x14ac:dyDescent="0.45">
      <c r="B38" s="124" t="s">
        <v>116</v>
      </c>
      <c r="C38" s="125">
        <v>0.91666666666666663</v>
      </c>
      <c r="D38" s="125">
        <v>1.25</v>
      </c>
      <c r="E38" s="126">
        <v>0.33333333333333337</v>
      </c>
      <c r="F38" s="216" t="str">
        <f>'Dvr '!A25</f>
        <v xml:space="preserve">Nouh T Al Sharif </v>
      </c>
      <c r="G38" s="217"/>
      <c r="H38" s="217"/>
      <c r="I38" s="218"/>
      <c r="J38" s="216" t="str">
        <f>'Dvr '!A18</f>
        <v>Vacancy 1</v>
      </c>
      <c r="K38" s="217"/>
      <c r="L38" s="217"/>
      <c r="M38" s="218"/>
      <c r="O38" s="96">
        <f t="shared" si="4"/>
        <v>0.33333333333333337</v>
      </c>
      <c r="P38" s="97" t="str">
        <f t="shared" si="5"/>
        <v>RDD3</v>
      </c>
      <c r="Q38" s="109">
        <f t="shared" si="6"/>
        <v>0.91666666666666663</v>
      </c>
      <c r="R38" s="109">
        <f t="shared" si="7"/>
        <v>1.25</v>
      </c>
    </row>
    <row r="39" spans="2:18" ht="18.5" x14ac:dyDescent="0.45">
      <c r="B39" s="124"/>
      <c r="C39" s="125"/>
      <c r="D39" s="125"/>
      <c r="E39" s="126"/>
      <c r="F39" s="212"/>
      <c r="G39" s="212"/>
      <c r="H39" s="212"/>
      <c r="I39" s="212"/>
      <c r="J39" s="212"/>
      <c r="K39" s="212"/>
      <c r="L39" s="212"/>
      <c r="M39" s="212"/>
      <c r="O39" s="96">
        <f t="shared" si="4"/>
        <v>0</v>
      </c>
      <c r="P39" s="97">
        <f t="shared" si="5"/>
        <v>0</v>
      </c>
      <c r="Q39" s="109">
        <f t="shared" si="6"/>
        <v>0</v>
      </c>
      <c r="R39" s="109">
        <f t="shared" si="7"/>
        <v>0</v>
      </c>
    </row>
    <row r="42" spans="2:18" ht="18.5" x14ac:dyDescent="0.45">
      <c r="B42" s="21" t="s">
        <v>22</v>
      </c>
      <c r="C42" s="19"/>
      <c r="D42" s="19"/>
      <c r="E42" s="19"/>
      <c r="F42" s="24"/>
      <c r="G42" s="24"/>
      <c r="H42" s="24"/>
      <c r="I42" s="24"/>
      <c r="J42" s="19"/>
      <c r="K42" s="19"/>
      <c r="L42" s="19"/>
      <c r="M42" s="19"/>
    </row>
    <row r="43" spans="2:18" ht="18.5" x14ac:dyDescent="0.45">
      <c r="B43" s="15" t="s">
        <v>23</v>
      </c>
      <c r="C43" s="15" t="s">
        <v>18</v>
      </c>
      <c r="D43" s="15" t="s">
        <v>19</v>
      </c>
      <c r="E43" s="15" t="s">
        <v>7</v>
      </c>
      <c r="F43" s="222" t="s">
        <v>20</v>
      </c>
      <c r="G43" s="222"/>
      <c r="H43" s="222"/>
      <c r="I43" s="222"/>
      <c r="J43" s="227" t="s">
        <v>21</v>
      </c>
      <c r="K43" s="220"/>
      <c r="L43" s="220"/>
      <c r="M43" s="221"/>
    </row>
    <row r="44" spans="2:18" ht="18.5" x14ac:dyDescent="0.45">
      <c r="B44" s="124"/>
      <c r="C44" s="125"/>
      <c r="D44" s="125"/>
      <c r="E44" s="126"/>
      <c r="F44" s="208"/>
      <c r="G44" s="208"/>
      <c r="H44" s="208"/>
      <c r="I44" s="208"/>
      <c r="J44" s="208"/>
      <c r="K44" s="208"/>
      <c r="L44" s="208"/>
      <c r="M44" s="208"/>
    </row>
    <row r="45" spans="2:18" ht="18.5" x14ac:dyDescent="0.45">
      <c r="B45" s="124"/>
      <c r="C45" s="125"/>
      <c r="D45" s="125"/>
      <c r="E45" s="126"/>
      <c r="F45" s="208"/>
      <c r="G45" s="208"/>
      <c r="H45" s="208"/>
      <c r="I45" s="208"/>
      <c r="J45" s="208"/>
      <c r="K45" s="208"/>
      <c r="L45" s="208"/>
      <c r="M45" s="208"/>
    </row>
    <row r="46" spans="2:18" ht="18.5" x14ac:dyDescent="0.45">
      <c r="B46" s="16"/>
      <c r="C46" s="17"/>
      <c r="D46" s="17"/>
      <c r="E46" s="18"/>
      <c r="F46" s="223"/>
      <c r="G46" s="223"/>
      <c r="H46" s="223"/>
      <c r="I46" s="223"/>
      <c r="J46" s="226"/>
      <c r="K46" s="223"/>
      <c r="L46" s="223"/>
      <c r="M46" s="223"/>
      <c r="O46" s="196"/>
      <c r="P46" s="196"/>
      <c r="Q46" s="196"/>
      <c r="R46" s="196"/>
    </row>
    <row r="47" spans="2:18" ht="18.5" x14ac:dyDescent="0.45">
      <c r="B47" s="16"/>
      <c r="C47" s="17"/>
      <c r="D47" s="17"/>
      <c r="E47" s="18"/>
      <c r="F47" s="223"/>
      <c r="G47" s="223"/>
      <c r="H47" s="223"/>
      <c r="I47" s="223"/>
      <c r="J47" s="226"/>
      <c r="K47" s="223"/>
      <c r="L47" s="223"/>
      <c r="M47" s="223"/>
      <c r="O47" s="196"/>
      <c r="P47" s="196"/>
      <c r="Q47" s="196"/>
      <c r="R47" s="196"/>
    </row>
    <row r="48" spans="2:18" ht="18.5" x14ac:dyDescent="0.45">
      <c r="B48" s="16"/>
      <c r="C48" s="17"/>
      <c r="D48" s="17"/>
      <c r="E48" s="18"/>
      <c r="F48" s="223"/>
      <c r="G48" s="223"/>
      <c r="H48" s="223"/>
      <c r="I48" s="223"/>
      <c r="J48" s="226"/>
      <c r="K48" s="223"/>
      <c r="L48" s="223"/>
      <c r="M48" s="223"/>
      <c r="O48" s="196"/>
      <c r="P48" s="196"/>
      <c r="Q48" s="196"/>
      <c r="R48" s="196"/>
    </row>
    <row r="49" spans="2:18" ht="18.5" x14ac:dyDescent="0.45">
      <c r="B49" s="19"/>
      <c r="C49" s="19"/>
      <c r="D49" s="19"/>
      <c r="E49" s="19"/>
      <c r="F49" s="24"/>
      <c r="G49" s="24"/>
      <c r="H49" s="24"/>
      <c r="I49" s="24"/>
      <c r="J49" s="19"/>
      <c r="K49" s="19"/>
      <c r="L49" s="19"/>
      <c r="M49" s="19"/>
      <c r="O49" s="196"/>
      <c r="P49" s="196"/>
      <c r="Q49" s="196"/>
      <c r="R49" s="196"/>
    </row>
    <row r="50" spans="2:18" ht="18.5" x14ac:dyDescent="0.45">
      <c r="B50" s="22" t="s">
        <v>29</v>
      </c>
      <c r="C50" s="19"/>
      <c r="D50" s="19"/>
      <c r="E50" s="19"/>
      <c r="F50" s="24"/>
      <c r="G50" s="24"/>
      <c r="H50" s="24"/>
      <c r="I50" s="25" t="s">
        <v>24</v>
      </c>
      <c r="J50" s="19"/>
      <c r="K50" s="19"/>
      <c r="L50" s="19"/>
      <c r="M50" s="19"/>
      <c r="O50" s="196"/>
      <c r="P50" s="196"/>
      <c r="Q50" s="196"/>
      <c r="R50" s="196"/>
    </row>
    <row r="51" spans="2:18" ht="18.5" x14ac:dyDescent="0.45">
      <c r="B51" s="15" t="s">
        <v>25</v>
      </c>
      <c r="C51" s="222" t="s">
        <v>20</v>
      </c>
      <c r="D51" s="222"/>
      <c r="E51" s="222"/>
      <c r="F51" s="222"/>
      <c r="G51" s="19"/>
      <c r="H51" s="19"/>
      <c r="I51" s="222" t="s">
        <v>20</v>
      </c>
      <c r="J51" s="222"/>
      <c r="K51" s="222"/>
      <c r="L51" s="222"/>
      <c r="M51" s="19"/>
      <c r="O51" s="196"/>
      <c r="P51" s="196"/>
      <c r="Q51" s="196"/>
      <c r="R51" s="196"/>
    </row>
    <row r="52" spans="2:18" ht="18.5" x14ac:dyDescent="0.45">
      <c r="B52" s="16" t="s">
        <v>150</v>
      </c>
      <c r="C52" s="216" t="str">
        <f>'Dvr '!A17</f>
        <v>Rakan Asiri</v>
      </c>
      <c r="D52" s="217"/>
      <c r="E52" s="217"/>
      <c r="F52" s="218"/>
      <c r="G52" s="19"/>
      <c r="H52" s="19"/>
      <c r="I52" s="213" t="str">
        <f>'Dvr '!A34</f>
        <v xml:space="preserve">Faisal Saleh Saad Al-Mutairi </v>
      </c>
      <c r="J52" s="214"/>
      <c r="K52" s="214"/>
      <c r="L52" s="215"/>
      <c r="M52" s="19"/>
      <c r="O52" s="196"/>
      <c r="P52" s="196"/>
      <c r="Q52" s="196"/>
      <c r="R52" s="196"/>
    </row>
    <row r="53" spans="2:18" ht="18.5" x14ac:dyDescent="0.45">
      <c r="B53" s="16"/>
      <c r="C53" s="213"/>
      <c r="D53" s="214"/>
      <c r="E53" s="214"/>
      <c r="F53" s="215"/>
      <c r="G53" s="19"/>
      <c r="H53" s="19"/>
      <c r="I53" s="213" t="str">
        <f>'Dvr '!A26</f>
        <v xml:space="preserve">Hazem Alghamdi </v>
      </c>
      <c r="J53" s="214"/>
      <c r="K53" s="214"/>
      <c r="L53" s="215"/>
      <c r="M53" s="19"/>
    </row>
    <row r="54" spans="2:18" ht="18.5" x14ac:dyDescent="0.45">
      <c r="B54" s="16"/>
      <c r="C54" s="213"/>
      <c r="D54" s="214"/>
      <c r="E54" s="214"/>
      <c r="F54" s="215"/>
      <c r="G54" s="19"/>
      <c r="H54" s="19"/>
      <c r="I54" s="219" t="str">
        <f>'Dvr '!A20</f>
        <v>Faisal Al Nemry</v>
      </c>
      <c r="J54" s="219"/>
      <c r="K54" s="219"/>
      <c r="L54" s="219"/>
      <c r="M54" s="19"/>
    </row>
    <row r="55" spans="2:18" ht="18.5" x14ac:dyDescent="0.45">
      <c r="B55" s="16"/>
      <c r="C55" s="213"/>
      <c r="D55" s="214"/>
      <c r="E55" s="214"/>
      <c r="F55" s="215"/>
      <c r="I55" s="209" t="str">
        <f>'Dvr '!A12</f>
        <v>Hussam D Al-Hajji</v>
      </c>
      <c r="J55" s="210"/>
      <c r="K55" s="210"/>
      <c r="L55" s="211"/>
    </row>
    <row r="56" spans="2:18" ht="18.5" x14ac:dyDescent="0.45">
      <c r="B56" s="23"/>
      <c r="C56" s="219"/>
      <c r="D56" s="219"/>
      <c r="E56" s="219"/>
      <c r="F56" s="219"/>
      <c r="I56" s="213" t="str">
        <f>'Dvr '!A13</f>
        <v xml:space="preserve">Abdulaziz bin Nasser Marghalani </v>
      </c>
      <c r="J56" s="214"/>
      <c r="K56" s="214"/>
      <c r="L56" s="215"/>
    </row>
    <row r="57" spans="2:18" ht="18.5" x14ac:dyDescent="0.45">
      <c r="B57" s="23"/>
      <c r="C57" s="219"/>
      <c r="D57" s="219"/>
      <c r="E57" s="219"/>
      <c r="F57" s="219"/>
      <c r="I57" s="209" t="str">
        <f>'Dvr '!A19</f>
        <v>Ayoub Mobarak Al-Lajhar</v>
      </c>
      <c r="J57" s="210"/>
      <c r="K57" s="210"/>
      <c r="L57" s="211"/>
    </row>
    <row r="58" spans="2:18" ht="18.5" x14ac:dyDescent="0.45">
      <c r="I58" s="212" t="str">
        <f>'Dvr '!A14</f>
        <v xml:space="preserve">Abdulah M. Yahya </v>
      </c>
      <c r="J58" s="212"/>
      <c r="K58" s="212"/>
      <c r="L58" s="212"/>
    </row>
    <row r="59" spans="2:18" ht="18.5" x14ac:dyDescent="0.45">
      <c r="I59" s="213" t="str">
        <f>'Dvr '!A27</f>
        <v xml:space="preserve">Mohammed A Al Raddadi </v>
      </c>
      <c r="J59" s="214"/>
      <c r="K59" s="214"/>
      <c r="L59" s="215"/>
    </row>
    <row r="60" spans="2:18" ht="18.5" x14ac:dyDescent="0.45">
      <c r="I60" s="213" t="str">
        <f>'Dvr '!A30</f>
        <v xml:space="preserve">Badr Saeed Al-Zahrani  </v>
      </c>
      <c r="J60" s="214"/>
      <c r="K60" s="214"/>
      <c r="L60" s="215"/>
    </row>
    <row r="61" spans="2:18" ht="18.5" x14ac:dyDescent="0.45">
      <c r="I61" s="213" t="str">
        <f>'Dvr '!A39</f>
        <v>Ibrahim Abdullah Al-Suhaimi</v>
      </c>
      <c r="J61" s="214"/>
      <c r="K61" s="214"/>
      <c r="L61" s="215"/>
    </row>
    <row r="62" spans="2:18" ht="18.5" x14ac:dyDescent="0.45">
      <c r="I62" s="216" t="str">
        <f>'Dvr '!A32</f>
        <v>Mishary Abdel Qader Al-Maghoudi</v>
      </c>
      <c r="J62" s="217"/>
      <c r="K62" s="217"/>
      <c r="L62" s="218"/>
    </row>
  </sheetData>
  <mergeCells count="97">
    <mergeCell ref="B4:C4"/>
    <mergeCell ref="D4:E4"/>
    <mergeCell ref="F8:I8"/>
    <mergeCell ref="F16:I16"/>
    <mergeCell ref="F20:I20"/>
    <mergeCell ref="F10:I10"/>
    <mergeCell ref="F9:I9"/>
    <mergeCell ref="F11:I11"/>
    <mergeCell ref="F13:I13"/>
    <mergeCell ref="F15:I15"/>
    <mergeCell ref="F17:I17"/>
    <mergeCell ref="F19:I19"/>
    <mergeCell ref="F14:I14"/>
    <mergeCell ref="I59:L59"/>
    <mergeCell ref="I52:L52"/>
    <mergeCell ref="C53:F53"/>
    <mergeCell ref="I58:L58"/>
    <mergeCell ref="J43:M43"/>
    <mergeCell ref="F43:I43"/>
    <mergeCell ref="C56:F56"/>
    <mergeCell ref="J44:M44"/>
    <mergeCell ref="J45:M45"/>
    <mergeCell ref="J46:M46"/>
    <mergeCell ref="I54:L54"/>
    <mergeCell ref="F44:I44"/>
    <mergeCell ref="F45:I45"/>
    <mergeCell ref="C54:F54"/>
    <mergeCell ref="C51:F51"/>
    <mergeCell ref="F46:I46"/>
    <mergeCell ref="J38:M38"/>
    <mergeCell ref="F39:I39"/>
    <mergeCell ref="F12:I12"/>
    <mergeCell ref="F29:I29"/>
    <mergeCell ref="F31:I31"/>
    <mergeCell ref="F38:I38"/>
    <mergeCell ref="J39:M39"/>
    <mergeCell ref="F30:I30"/>
    <mergeCell ref="J28:M28"/>
    <mergeCell ref="J30:M30"/>
    <mergeCell ref="C52:F52"/>
    <mergeCell ref="F26:I26"/>
    <mergeCell ref="F33:I33"/>
    <mergeCell ref="F35:I35"/>
    <mergeCell ref="F22:I22"/>
    <mergeCell ref="F34:I34"/>
    <mergeCell ref="F36:I36"/>
    <mergeCell ref="J35:M35"/>
    <mergeCell ref="J32:M32"/>
    <mergeCell ref="F32:I32"/>
    <mergeCell ref="J8:M8"/>
    <mergeCell ref="J31:M31"/>
    <mergeCell ref="J34:M34"/>
    <mergeCell ref="J29:M29"/>
    <mergeCell ref="J16:M16"/>
    <mergeCell ref="J33:M33"/>
    <mergeCell ref="J22:M22"/>
    <mergeCell ref="J14:M14"/>
    <mergeCell ref="J9:M9"/>
    <mergeCell ref="J10:M10"/>
    <mergeCell ref="J11:M11"/>
    <mergeCell ref="J13:M13"/>
    <mergeCell ref="J15:M15"/>
    <mergeCell ref="J17:M17"/>
    <mergeCell ref="J19:M19"/>
    <mergeCell ref="J12:M12"/>
    <mergeCell ref="I61:L61"/>
    <mergeCell ref="I60:L60"/>
    <mergeCell ref="I62:L62"/>
    <mergeCell ref="J18:M18"/>
    <mergeCell ref="F24:I24"/>
    <mergeCell ref="J24:M24"/>
    <mergeCell ref="I57:L57"/>
    <mergeCell ref="F47:I47"/>
    <mergeCell ref="F48:I48"/>
    <mergeCell ref="I51:L51"/>
    <mergeCell ref="J48:M48"/>
    <mergeCell ref="J47:M47"/>
    <mergeCell ref="C57:F57"/>
    <mergeCell ref="I56:L56"/>
    <mergeCell ref="I53:L53"/>
    <mergeCell ref="I55:L55"/>
    <mergeCell ref="C55:F55"/>
    <mergeCell ref="J20:M20"/>
    <mergeCell ref="F37:I37"/>
    <mergeCell ref="J37:M37"/>
    <mergeCell ref="F28:I28"/>
    <mergeCell ref="J36:M36"/>
    <mergeCell ref="F21:I21"/>
    <mergeCell ref="F23:I23"/>
    <mergeCell ref="F25:I25"/>
    <mergeCell ref="F27:I27"/>
    <mergeCell ref="J26:M26"/>
    <mergeCell ref="J21:M21"/>
    <mergeCell ref="J23:M23"/>
    <mergeCell ref="J25:M25"/>
    <mergeCell ref="J27:M27"/>
    <mergeCell ref="F18:I18"/>
  </mergeCells>
  <conditionalFormatting sqref="C12:D13 E38:E39 C22:D23 E18:E27 C26:D27 C28:E28">
    <cfRule type="containsText" dxfId="75" priority="52" operator="containsText" text="TC">
      <formula>NOT(ISERROR(SEARCH("TC",C12)))</formula>
    </cfRule>
  </conditionalFormatting>
  <conditionalFormatting sqref="C20:D20">
    <cfRule type="containsText" dxfId="74" priority="55" operator="containsText" text="N">
      <formula>NOT(ISERROR(SEARCH("N",C20)))</formula>
    </cfRule>
    <cfRule type="containsText" dxfId="73" priority="56" operator="containsText" text="TC">
      <formula>NOT(ISERROR(SEARCH("TC",C20)))</formula>
    </cfRule>
  </conditionalFormatting>
  <conditionalFormatting sqref="C26:D27">
    <cfRule type="containsText" dxfId="72" priority="66" operator="containsText" text="N">
      <formula>NOT(ISERROR(SEARCH("N",C26)))</formula>
    </cfRule>
    <cfRule type="containsText" dxfId="71" priority="67" operator="containsText" text="TC">
      <formula>NOT(ISERROR(SEARCH("TC",C26)))</formula>
    </cfRule>
  </conditionalFormatting>
  <conditionalFormatting sqref="C38:E39 E22:E28">
    <cfRule type="containsText" dxfId="70" priority="44" operator="containsText" text="N">
      <formula>NOT(ISERROR(SEARCH("N",C22)))</formula>
    </cfRule>
  </conditionalFormatting>
  <conditionalFormatting sqref="C28:D28">
    <cfRule type="containsText" dxfId="69" priority="47" operator="containsText" text="N">
      <formula>NOT(ISERROR(SEARCH("N",C28)))</formula>
    </cfRule>
    <cfRule type="containsText" dxfId="68" priority="48" operator="containsText" text="TC">
      <formula>NOT(ISERROR(SEARCH("TC",C28)))</formula>
    </cfRule>
  </conditionalFormatting>
  <conditionalFormatting sqref="C34:D34">
    <cfRule type="containsText" dxfId="67" priority="57" operator="containsText" text="N">
      <formula>NOT(ISERROR(SEARCH("N",C34)))</formula>
    </cfRule>
    <cfRule type="containsText" dxfId="66" priority="58" operator="containsText" text="TC">
      <formula>NOT(ISERROR(SEARCH("TC",C34)))</formula>
    </cfRule>
  </conditionalFormatting>
  <conditionalFormatting sqref="C35:D35">
    <cfRule type="containsText" dxfId="65" priority="162" operator="containsText" text="TC">
      <formula>NOT(ISERROR(SEARCH("TC",C35)))</formula>
    </cfRule>
  </conditionalFormatting>
  <conditionalFormatting sqref="C36:D36">
    <cfRule type="containsText" dxfId="64" priority="59" operator="containsText" text="N">
      <formula>NOT(ISERROR(SEARCH("N",C36)))</formula>
    </cfRule>
    <cfRule type="containsText" dxfId="63" priority="60" operator="containsText" text="TC">
      <formula>NOT(ISERROR(SEARCH("TC",C36)))</formula>
    </cfRule>
  </conditionalFormatting>
  <conditionalFormatting sqref="C10:E11">
    <cfRule type="containsText" dxfId="62" priority="28" operator="containsText" text="N">
      <formula>NOT(ISERROR(SEARCH("N",C10)))</formula>
    </cfRule>
    <cfRule type="containsText" dxfId="61" priority="29" operator="containsText" text="TC">
      <formula>NOT(ISERROR(SEARCH("TC",C10)))</formula>
    </cfRule>
  </conditionalFormatting>
  <conditionalFormatting sqref="C12:E13">
    <cfRule type="containsText" dxfId="60" priority="53" operator="containsText" text="N">
      <formula>NOT(ISERROR(SEARCH("N",C12)))</formula>
    </cfRule>
  </conditionalFormatting>
  <conditionalFormatting sqref="C12:E15">
    <cfRule type="containsText" dxfId="59" priority="54" operator="containsText" text="TC">
      <formula>NOT(ISERROR(SEARCH("TC",C12)))</formula>
    </cfRule>
  </conditionalFormatting>
  <conditionalFormatting sqref="C14:E19 E18:E21 C21:E21 C24:E25 C35:E35">
    <cfRule type="containsText" dxfId="58" priority="79" operator="containsText" text="N">
      <formula>NOT(ISERROR(SEARCH("N",C14)))</formula>
    </cfRule>
  </conditionalFormatting>
  <conditionalFormatting sqref="C18:E19 C21:E21 C24:E25 C38:E39">
    <cfRule type="containsText" dxfId="57" priority="74" operator="containsText" text="TC">
      <formula>NOT(ISERROR(SEARCH("TC",C18)))</formula>
    </cfRule>
  </conditionalFormatting>
  <conditionalFormatting sqref="E26:E27">
    <cfRule type="containsText" dxfId="56" priority="75" operator="containsText" text="N">
      <formula>NOT(ISERROR(SEARCH("N",E26)))</formula>
    </cfRule>
  </conditionalFormatting>
  <conditionalFormatting sqref="E26:E27">
    <cfRule type="containsText" dxfId="55" priority="76" operator="containsText" text="TC">
      <formula>NOT(ISERROR(SEARCH("TC",E26)))</formula>
    </cfRule>
  </conditionalFormatting>
  <conditionalFormatting sqref="C22:E23">
    <cfRule type="containsText" dxfId="54" priority="61" operator="containsText" text="N">
      <formula>NOT(ISERROR(SEARCH("N",C22)))</formula>
    </cfRule>
  </conditionalFormatting>
  <conditionalFormatting sqref="C29:E31">
    <cfRule type="containsText" dxfId="53" priority="23" operator="containsText" text="TC">
      <formula>NOT(ISERROR(SEARCH("TC",C29)))</formula>
    </cfRule>
  </conditionalFormatting>
  <conditionalFormatting sqref="C29:E32">
    <cfRule type="containsText" dxfId="52" priority="8" operator="containsText" text="N">
      <formula>NOT(ISERROR(SEARCH("N",C29)))</formula>
    </cfRule>
  </conditionalFormatting>
  <conditionalFormatting sqref="C32:E32">
    <cfRule type="containsText" dxfId="51" priority="7" operator="containsText" text="TC">
      <formula>NOT(ISERROR(SEARCH("TC",C32)))</formula>
    </cfRule>
  </conditionalFormatting>
  <conditionalFormatting sqref="C37:E37">
    <cfRule type="containsText" dxfId="50" priority="168" operator="containsText" text="TC">
      <formula>NOT(ISERROR(SEARCH("TC",C37)))</formula>
    </cfRule>
  </conditionalFormatting>
  <conditionalFormatting sqref="C37:E37">
    <cfRule type="containsText" dxfId="49" priority="32" operator="containsText" text="N">
      <formula>NOT(ISERROR(SEARCH("N",C37)))</formula>
    </cfRule>
  </conditionalFormatting>
  <conditionalFormatting sqref="E10:E11">
    <cfRule type="containsText" dxfId="48" priority="30" operator="containsText" text="N">
      <formula>NOT(ISERROR(SEARCH("N",E10)))</formula>
    </cfRule>
    <cfRule type="containsText" dxfId="47" priority="31" operator="containsText" text="TC">
      <formula>NOT(ISERROR(SEARCH("TC",E10)))</formula>
    </cfRule>
  </conditionalFormatting>
  <conditionalFormatting sqref="E12:E15 C16:E17 E33:E37">
    <cfRule type="containsText" dxfId="46" priority="82" operator="containsText" text="TC">
      <formula>NOT(ISERROR(SEARCH("TC",C12)))</formula>
    </cfRule>
  </conditionalFormatting>
  <conditionalFormatting sqref="C33:E33 E34">
    <cfRule type="containsText" dxfId="45" priority="86" operator="containsText" text="TC">
      <formula>NOT(ISERROR(SEARCH("TC",C33)))</formula>
    </cfRule>
  </conditionalFormatting>
  <conditionalFormatting sqref="E28 C33:E33 E34">
    <cfRule type="containsText" dxfId="44" priority="85" operator="containsText" text="N">
      <formula>NOT(ISERROR(SEARCH("N",C28)))</formula>
    </cfRule>
  </conditionalFormatting>
  <conditionalFormatting sqref="E12:E15">
    <cfRule type="containsText" dxfId="43" priority="81" operator="containsText" text="N">
      <formula>NOT(ISERROR(SEARCH("N",E12)))</formula>
    </cfRule>
  </conditionalFormatting>
  <conditionalFormatting sqref="E22:E23">
    <cfRule type="containsText" dxfId="42" priority="80" operator="containsText" text="TC">
      <formula>NOT(ISERROR(SEARCH("TC",E22)))</formula>
    </cfRule>
  </conditionalFormatting>
  <conditionalFormatting sqref="E30">
    <cfRule type="containsText" dxfId="41" priority="26" operator="containsText" text="N">
      <formula>NOT(ISERROR(SEARCH("N",E30)))</formula>
    </cfRule>
    <cfRule type="containsText" dxfId="40" priority="27" operator="containsText" text="TC">
      <formula>NOT(ISERROR(SEARCH("TC",E30)))</formula>
    </cfRule>
  </conditionalFormatting>
  <conditionalFormatting sqref="E32">
    <cfRule type="containsText" dxfId="39" priority="9" operator="containsText" text="N">
      <formula>NOT(ISERROR(SEARCH("N",E32)))</formula>
    </cfRule>
    <cfRule type="containsText" dxfId="38" priority="10" operator="containsText" text="TC">
      <formula>NOT(ISERROR(SEARCH("TC",E32)))</formula>
    </cfRule>
  </conditionalFormatting>
  <conditionalFormatting sqref="E33:E37">
    <cfRule type="containsText" dxfId="37" priority="34" operator="containsText" text="N">
      <formula>NOT(ISERROR(SEARCH("N",E33)))</formula>
    </cfRule>
  </conditionalFormatting>
  <conditionalFormatting sqref="E36">
    <cfRule type="containsText" dxfId="36" priority="101" operator="containsText" text="N">
      <formula>NOT(ISERROR(SEARCH("N",E36)))</formula>
    </cfRule>
    <cfRule type="containsText" dxfId="35" priority="102" operator="containsText" text="TC">
      <formula>NOT(ISERROR(SEARCH("TC",E36)))</formula>
    </cfRule>
  </conditionalFormatting>
  <conditionalFormatting sqref="E44:E45">
    <cfRule type="containsText" dxfId="34" priority="70" operator="containsText" text="N">
      <formula>NOT(ISERROR(SEARCH("N",E44)))</formula>
    </cfRule>
    <cfRule type="containsText" dxfId="33" priority="71" operator="containsText" text="TC">
      <formula>NOT(ISERROR(SEARCH("TC",E44)))</formula>
    </cfRule>
    <cfRule type="containsText" dxfId="32" priority="72" operator="containsText" text="N">
      <formula>NOT(ISERROR(SEARCH("N",E44)))</formula>
    </cfRule>
    <cfRule type="containsText" dxfId="31" priority="73" operator="containsText" text="TC">
      <formula>NOT(ISERROR(SEARCH("TC",E44)))</formula>
    </cfRule>
  </conditionalFormatting>
  <conditionalFormatting sqref="I62:L62 F9:I11 F13:I37 C52:F52 F39:I39 F38:M38 F12:M12">
    <cfRule type="duplicateValues" dxfId="30" priority="1"/>
  </conditionalFormatting>
  <conditionalFormatting sqref="I52:L61">
    <cfRule type="duplicateValues" dxfId="29" priority="2"/>
  </conditionalFormatting>
  <pageMargins left="0.7" right="0.7" top="0.75" bottom="0.75" header="0.3" footer="0.3"/>
  <pageSetup paperSize="9" scale="59" orientation="portrait" r:id="rId1"/>
  <headerFooter>
    <oddHeader>&amp;R&amp;D</oddHeader>
  </headerFooter>
  <colBreaks count="1" manualBreakCount="1">
    <brk id="14" max="1048575" man="1"/>
  </col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2:R15"/>
  <sheetViews>
    <sheetView zoomScale="130" zoomScaleNormal="130" workbookViewId="0">
      <selection activeCell="B18" sqref="B18"/>
    </sheetView>
  </sheetViews>
  <sheetFormatPr defaultColWidth="9.1796875" defaultRowHeight="14.5" x14ac:dyDescent="0.35"/>
  <cols>
    <col min="1" max="1" width="40" style="3" customWidth="1"/>
    <col min="2" max="2" width="64.81640625" style="3" bestFit="1" customWidth="1"/>
    <col min="3" max="9" width="10.81640625" style="3" bestFit="1" customWidth="1"/>
    <col min="10" max="16384" width="9.1796875" style="3"/>
  </cols>
  <sheetData>
    <row r="2" spans="1:18" x14ac:dyDescent="0.35">
      <c r="A2" s="236" t="s">
        <v>28</v>
      </c>
      <c r="B2" s="236"/>
      <c r="C2" s="236"/>
      <c r="D2" s="236"/>
      <c r="E2" s="236"/>
    </row>
    <row r="3" spans="1:18" x14ac:dyDescent="0.35">
      <c r="A3" s="236"/>
      <c r="B3" s="236"/>
      <c r="C3" s="236"/>
      <c r="D3" s="236"/>
      <c r="E3" s="236"/>
    </row>
    <row r="4" spans="1:18" x14ac:dyDescent="0.35">
      <c r="A4" s="236"/>
      <c r="B4" s="236"/>
      <c r="C4" s="236"/>
      <c r="D4" s="236"/>
      <c r="E4" s="236"/>
    </row>
    <row r="6" spans="1:18" x14ac:dyDescent="0.35">
      <c r="A6" s="237" t="s">
        <v>16</v>
      </c>
      <c r="B6" s="238" t="s">
        <v>15</v>
      </c>
    </row>
    <row r="7" spans="1:18" x14ac:dyDescent="0.35">
      <c r="A7" s="237"/>
      <c r="B7" s="238"/>
    </row>
    <row r="8" spans="1:18" ht="15" customHeight="1" thickBot="1" x14ac:dyDescent="0.4">
      <c r="A8" s="29"/>
      <c r="B8" s="29"/>
      <c r="C8" s="30"/>
      <c r="D8" s="30"/>
      <c r="E8" s="30"/>
      <c r="F8" s="30"/>
      <c r="G8" s="30"/>
      <c r="H8" s="30"/>
      <c r="I8" s="30"/>
    </row>
    <row r="9" spans="1:18" ht="18" customHeight="1" thickBot="1" x14ac:dyDescent="0.5">
      <c r="A9" s="31"/>
      <c r="B9" s="31"/>
      <c r="C9" s="32">
        <f>'Dvr '!B3</f>
        <v>45921</v>
      </c>
      <c r="D9" s="33">
        <f t="shared" ref="D9:I9" si="0">C9+1</f>
        <v>45922</v>
      </c>
      <c r="E9" s="33">
        <f t="shared" si="0"/>
        <v>45923</v>
      </c>
      <c r="F9" s="33">
        <f t="shared" si="0"/>
        <v>45924</v>
      </c>
      <c r="G9" s="33">
        <f t="shared" si="0"/>
        <v>45925</v>
      </c>
      <c r="H9" s="33">
        <f t="shared" si="0"/>
        <v>45926</v>
      </c>
      <c r="I9" s="34">
        <f t="shared" si="0"/>
        <v>45927</v>
      </c>
    </row>
    <row r="10" spans="1:18" ht="19" thickBot="1" x14ac:dyDescent="0.5">
      <c r="A10" s="35" t="s">
        <v>26</v>
      </c>
      <c r="B10" s="36" t="s">
        <v>27</v>
      </c>
      <c r="C10" s="37">
        <f>C9</f>
        <v>45921</v>
      </c>
      <c r="D10" s="38">
        <f t="shared" ref="D10:I10" si="1">D9</f>
        <v>45922</v>
      </c>
      <c r="E10" s="38">
        <f t="shared" si="1"/>
        <v>45923</v>
      </c>
      <c r="F10" s="38">
        <f t="shared" si="1"/>
        <v>45924</v>
      </c>
      <c r="G10" s="38">
        <f t="shared" si="1"/>
        <v>45925</v>
      </c>
      <c r="H10" s="38">
        <f t="shared" si="1"/>
        <v>45926</v>
      </c>
      <c r="I10" s="39">
        <f t="shared" si="1"/>
        <v>45927</v>
      </c>
    </row>
    <row r="11" spans="1:18" ht="15.5" x14ac:dyDescent="0.35">
      <c r="A11" s="40"/>
      <c r="B11" s="41"/>
      <c r="C11" s="42"/>
      <c r="D11" s="43"/>
      <c r="E11" s="43"/>
      <c r="F11" s="44"/>
      <c r="G11" s="43"/>
      <c r="H11" s="43"/>
      <c r="I11" s="45"/>
      <c r="K11" s="46"/>
      <c r="L11" s="46"/>
      <c r="M11" s="46"/>
      <c r="N11" s="47"/>
      <c r="O11" s="47"/>
      <c r="P11" s="46"/>
      <c r="Q11" s="46"/>
      <c r="R11" s="46"/>
    </row>
    <row r="12" spans="1:18" ht="15.5" x14ac:dyDescent="0.35">
      <c r="A12" s="40"/>
      <c r="B12" s="41"/>
      <c r="C12" s="42"/>
      <c r="D12" s="43"/>
      <c r="E12" s="43"/>
      <c r="F12" s="44"/>
      <c r="G12" s="43"/>
      <c r="H12" s="43"/>
      <c r="I12" s="45"/>
      <c r="K12" s="46"/>
      <c r="L12" s="46"/>
      <c r="M12" s="46"/>
      <c r="N12" s="47"/>
      <c r="O12" s="47"/>
      <c r="P12" s="46"/>
      <c r="Q12" s="46"/>
      <c r="R12" s="46"/>
    </row>
    <row r="13" spans="1:18" ht="15.5" x14ac:dyDescent="0.35">
      <c r="A13" s="40"/>
      <c r="B13" s="48"/>
      <c r="C13" s="49"/>
      <c r="D13" s="44"/>
      <c r="E13" s="50"/>
      <c r="F13" s="51"/>
      <c r="G13" s="50"/>
      <c r="H13" s="50"/>
      <c r="I13" s="52"/>
    </row>
    <row r="14" spans="1:18" ht="15.5" x14ac:dyDescent="0.35">
      <c r="A14" s="40"/>
      <c r="B14" s="48"/>
      <c r="C14" s="49"/>
      <c r="D14" s="44"/>
      <c r="E14" s="50"/>
      <c r="F14" s="50"/>
      <c r="G14" s="50"/>
      <c r="H14" s="50"/>
      <c r="I14" s="52"/>
    </row>
    <row r="15" spans="1:18" ht="16" thickBot="1" x14ac:dyDescent="0.4">
      <c r="A15" s="50"/>
      <c r="B15" s="48"/>
      <c r="C15" s="53"/>
      <c r="D15" s="54"/>
      <c r="E15" s="55"/>
      <c r="F15" s="56"/>
      <c r="G15" s="55"/>
      <c r="H15" s="55"/>
      <c r="I15" s="57"/>
    </row>
  </sheetData>
  <mergeCells count="3">
    <mergeCell ref="A2:E4"/>
    <mergeCell ref="A6:A7"/>
    <mergeCell ref="B6:B7"/>
  </mergeCells>
  <pageMargins left="0.7" right="0.7" top="0.75" bottom="0.75" header="0.3" footer="0.3"/>
  <pageSetup paperSize="9" scale="69" orientation="landscape" r:id="rId1"/>
  <headerFooter>
    <oddHeader>&amp;R&amp;D</oddHeader>
  </headerFooter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F29"/>
  <sheetViews>
    <sheetView zoomScale="150" zoomScaleNormal="150" workbookViewId="0">
      <selection activeCell="E22" sqref="E22"/>
    </sheetView>
  </sheetViews>
  <sheetFormatPr defaultColWidth="9.1796875" defaultRowHeight="14.5" x14ac:dyDescent="0.35"/>
  <cols>
    <col min="1" max="2" width="9.1796875" style="3"/>
    <col min="3" max="3" width="30.1796875" style="3" bestFit="1" customWidth="1"/>
    <col min="4" max="4" width="12.1796875" style="3" bestFit="1" customWidth="1"/>
    <col min="5" max="16384" width="9.1796875" style="3"/>
  </cols>
  <sheetData>
    <row r="2" spans="1:4" ht="15" customHeight="1" x14ac:dyDescent="0.35">
      <c r="A2" s="236" t="s">
        <v>30</v>
      </c>
      <c r="B2" s="236"/>
      <c r="C2" s="236"/>
      <c r="D2" s="236"/>
    </row>
    <row r="3" spans="1:4" ht="15" customHeight="1" x14ac:dyDescent="0.35">
      <c r="A3" s="236"/>
      <c r="B3" s="236"/>
      <c r="C3" s="236"/>
      <c r="D3" s="236"/>
    </row>
    <row r="4" spans="1:4" ht="15" customHeight="1" x14ac:dyDescent="0.35">
      <c r="A4" s="236"/>
      <c r="B4" s="236"/>
      <c r="C4" s="236"/>
      <c r="D4" s="236"/>
    </row>
    <row r="5" spans="1:4" ht="15" customHeight="1" x14ac:dyDescent="1">
      <c r="A5" s="58"/>
      <c r="B5" s="58"/>
      <c r="C5" s="58"/>
      <c r="D5" s="58"/>
    </row>
    <row r="6" spans="1:4" x14ac:dyDescent="0.35">
      <c r="C6" s="59" t="s">
        <v>20</v>
      </c>
      <c r="D6" s="59" t="s">
        <v>62</v>
      </c>
    </row>
    <row r="7" spans="1:4" x14ac:dyDescent="0.35">
      <c r="C7" s="83" t="s">
        <v>53</v>
      </c>
      <c r="D7" s="135" t="s">
        <v>63</v>
      </c>
    </row>
    <row r="8" spans="1:4" x14ac:dyDescent="0.35">
      <c r="C8" s="83" t="s">
        <v>54</v>
      </c>
      <c r="D8" s="84" t="s">
        <v>64</v>
      </c>
    </row>
    <row r="9" spans="1:4" x14ac:dyDescent="0.35">
      <c r="C9" s="83" t="s">
        <v>55</v>
      </c>
      <c r="D9" s="84" t="s">
        <v>65</v>
      </c>
    </row>
    <row r="10" spans="1:4" x14ac:dyDescent="0.35">
      <c r="C10" s="83" t="s">
        <v>56</v>
      </c>
      <c r="D10" s="84" t="s">
        <v>66</v>
      </c>
    </row>
    <row r="11" spans="1:4" x14ac:dyDescent="0.35">
      <c r="C11" s="83" t="s">
        <v>57</v>
      </c>
      <c r="D11" s="84" t="s">
        <v>67</v>
      </c>
    </row>
    <row r="12" spans="1:4" x14ac:dyDescent="0.35">
      <c r="C12" s="83" t="s">
        <v>58</v>
      </c>
      <c r="D12" s="84" t="s">
        <v>68</v>
      </c>
    </row>
    <row r="13" spans="1:4" x14ac:dyDescent="0.35">
      <c r="C13" s="83" t="s">
        <v>59</v>
      </c>
      <c r="D13" s="84" t="s">
        <v>69</v>
      </c>
    </row>
    <row r="14" spans="1:4" x14ac:dyDescent="0.35">
      <c r="C14" s="83" t="s">
        <v>60</v>
      </c>
      <c r="D14" s="84" t="s">
        <v>70</v>
      </c>
    </row>
    <row r="15" spans="1:4" x14ac:dyDescent="0.35">
      <c r="C15" s="83" t="s">
        <v>79</v>
      </c>
      <c r="D15" s="84" t="s">
        <v>88</v>
      </c>
    </row>
    <row r="16" spans="1:4" x14ac:dyDescent="0.35">
      <c r="C16" s="83" t="s">
        <v>80</v>
      </c>
      <c r="D16" s="84" t="s">
        <v>89</v>
      </c>
    </row>
    <row r="17" spans="1:6" x14ac:dyDescent="0.35">
      <c r="C17" s="83" t="s">
        <v>81</v>
      </c>
      <c r="D17" s="84" t="s">
        <v>90</v>
      </c>
    </row>
    <row r="18" spans="1:6" x14ac:dyDescent="0.35">
      <c r="C18" s="83" t="s">
        <v>82</v>
      </c>
      <c r="D18" s="84" t="s">
        <v>91</v>
      </c>
    </row>
    <row r="19" spans="1:6" x14ac:dyDescent="0.35">
      <c r="C19" s="83" t="s">
        <v>83</v>
      </c>
      <c r="D19" s="84" t="s">
        <v>92</v>
      </c>
    </row>
    <row r="20" spans="1:6" x14ac:dyDescent="0.35">
      <c r="C20" s="83" t="s">
        <v>84</v>
      </c>
      <c r="D20" s="84" t="s">
        <v>93</v>
      </c>
    </row>
    <row r="21" spans="1:6" x14ac:dyDescent="0.35">
      <c r="C21" s="83" t="s">
        <v>85</v>
      </c>
      <c r="D21" s="84" t="s">
        <v>94</v>
      </c>
    </row>
    <row r="22" spans="1:6" x14ac:dyDescent="0.35">
      <c r="C22" s="83" t="s">
        <v>86</v>
      </c>
      <c r="D22" s="84" t="s">
        <v>95</v>
      </c>
      <c r="F22" s="60"/>
    </row>
    <row r="23" spans="1:6" x14ac:dyDescent="0.35">
      <c r="C23" s="83" t="s">
        <v>87</v>
      </c>
      <c r="D23" s="84" t="s">
        <v>96</v>
      </c>
    </row>
    <row r="24" spans="1:6" x14ac:dyDescent="0.35">
      <c r="C24" s="83" t="s">
        <v>97</v>
      </c>
      <c r="D24" s="84" t="s">
        <v>98</v>
      </c>
    </row>
    <row r="25" spans="1:6" x14ac:dyDescent="0.35">
      <c r="C25" s="83" t="s">
        <v>99</v>
      </c>
      <c r="D25" s="84" t="s">
        <v>102</v>
      </c>
    </row>
    <row r="26" spans="1:6" x14ac:dyDescent="0.35">
      <c r="C26" s="83" t="s">
        <v>100</v>
      </c>
      <c r="D26" s="84" t="s">
        <v>103</v>
      </c>
    </row>
    <row r="27" spans="1:6" x14ac:dyDescent="0.35">
      <c r="C27" s="83" t="s">
        <v>101</v>
      </c>
      <c r="D27" s="84" t="s">
        <v>104</v>
      </c>
    </row>
    <row r="28" spans="1:6" x14ac:dyDescent="0.35">
      <c r="C28" s="78"/>
      <c r="D28" s="79"/>
    </row>
    <row r="29" spans="1:6" ht="18.5" x14ac:dyDescent="0.45">
      <c r="A29" s="82" t="s">
        <v>71</v>
      </c>
      <c r="B29" s="82"/>
      <c r="C29" s="82"/>
      <c r="D29" s="82"/>
    </row>
  </sheetData>
  <mergeCells count="1">
    <mergeCell ref="A2:D4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5"/>
  </sheetPr>
  <dimension ref="B1:CN82"/>
  <sheetViews>
    <sheetView topLeftCell="BK1" zoomScale="51" zoomScaleNormal="90" workbookViewId="0">
      <selection activeCell="CB11" sqref="CB11"/>
    </sheetView>
  </sheetViews>
  <sheetFormatPr defaultColWidth="9.1796875" defaultRowHeight="14.5" x14ac:dyDescent="0.35"/>
  <cols>
    <col min="1" max="1" width="9.1796875" style="3"/>
    <col min="2" max="2" width="36.26953125" style="3" customWidth="1"/>
    <col min="3" max="3" width="9.1796875" style="3"/>
    <col min="4" max="4" width="10.81640625" style="3" bestFit="1" customWidth="1"/>
    <col min="5" max="5" width="11.7265625" style="3" bestFit="1" customWidth="1"/>
    <col min="6" max="6" width="10.81640625" style="3" bestFit="1" customWidth="1"/>
    <col min="7" max="7" width="9.1796875" style="3"/>
    <col min="8" max="10" width="10.81640625" style="3" bestFit="1" customWidth="1"/>
    <col min="11" max="11" width="9.1796875" style="3"/>
    <col min="12" max="12" width="10.81640625" style="3" bestFit="1" customWidth="1"/>
    <col min="13" max="13" width="9.1796875" style="3"/>
    <col min="14" max="14" width="10.81640625" style="3" bestFit="1" customWidth="1"/>
    <col min="15" max="15" width="9.1796875" style="3"/>
    <col min="16" max="16" width="10.81640625" style="3" bestFit="1" customWidth="1"/>
    <col min="17" max="17" width="13" style="4" customWidth="1"/>
    <col min="18" max="18" width="16.1796875" style="3" customWidth="1"/>
    <col min="19" max="19" width="12.26953125" style="3" customWidth="1"/>
    <col min="20" max="20" width="5.1796875" style="3" bestFit="1" customWidth="1"/>
    <col min="21" max="21" width="31.26953125" style="3" customWidth="1"/>
    <col min="22" max="22" width="14" style="3" customWidth="1"/>
    <col min="23" max="26" width="9.1796875" style="3"/>
    <col min="27" max="27" width="12.54296875" style="3" bestFit="1" customWidth="1"/>
    <col min="28" max="31" width="9.1796875" style="3"/>
    <col min="32" max="32" width="13.453125" style="3" customWidth="1"/>
    <col min="33" max="36" width="9.1796875" style="3"/>
    <col min="37" max="37" width="12.26953125" style="3" customWidth="1"/>
    <col min="38" max="41" width="9.1796875" style="3"/>
    <col min="42" max="42" width="12.7265625" style="3" customWidth="1"/>
    <col min="43" max="46" width="9.1796875" style="3"/>
    <col min="47" max="47" width="12.54296875" style="3" bestFit="1" customWidth="1"/>
    <col min="48" max="51" width="9.1796875" style="3"/>
    <col min="52" max="52" width="12.54296875" style="3" bestFit="1" customWidth="1"/>
    <col min="53" max="53" width="9.1796875" style="3"/>
    <col min="54" max="56" width="9.453125" style="3" customWidth="1"/>
    <col min="57" max="57" width="26.1796875" style="4" customWidth="1"/>
    <col min="58" max="58" width="25.26953125" style="3" bestFit="1" customWidth="1"/>
    <col min="59" max="59" width="18.1796875" style="3" bestFit="1" customWidth="1"/>
    <col min="60" max="60" width="22.54296875" style="3" bestFit="1" customWidth="1"/>
    <col min="61" max="62" width="9.1796875" style="3"/>
    <col min="63" max="63" width="49.54296875" style="3" customWidth="1"/>
    <col min="64" max="64" width="9.54296875" style="3" bestFit="1" customWidth="1"/>
    <col min="65" max="66" width="6.81640625" style="3" customWidth="1"/>
    <col min="67" max="67" width="9.1796875" style="3" hidden="1" customWidth="1"/>
    <col min="68" max="68" width="9.1796875" style="3" customWidth="1"/>
    <col min="69" max="70" width="6.1796875" style="3" customWidth="1"/>
    <col min="71" max="71" width="9.1796875" style="3" hidden="1" customWidth="1"/>
    <col min="72" max="72" width="10.81640625" style="3" bestFit="1" customWidth="1"/>
    <col min="73" max="74" width="6" style="3" customWidth="1"/>
    <col min="75" max="75" width="9.1796875" style="3" hidden="1" customWidth="1"/>
    <col min="76" max="76" width="10.453125" style="3" bestFit="1" customWidth="1"/>
    <col min="77" max="78" width="6" style="3" customWidth="1"/>
    <col min="79" max="79" width="9.1796875" style="3" hidden="1" customWidth="1"/>
    <col min="80" max="80" width="10.81640625" style="3" bestFit="1" customWidth="1"/>
    <col min="81" max="82" width="6" style="3" customWidth="1"/>
    <col min="83" max="83" width="9.1796875" style="3" hidden="1" customWidth="1"/>
    <col min="84" max="84" width="10.81640625" style="3" bestFit="1" customWidth="1"/>
    <col min="85" max="86" width="6" style="3" customWidth="1"/>
    <col min="87" max="87" width="9.1796875" style="3" hidden="1" customWidth="1"/>
    <col min="88" max="88" width="10.81640625" style="3" bestFit="1" customWidth="1"/>
    <col min="89" max="90" width="6" style="3" customWidth="1"/>
    <col min="91" max="91" width="9.1796875" style="3" customWidth="1"/>
    <col min="92" max="92" width="10.81640625" style="3" bestFit="1" customWidth="1"/>
    <col min="93" max="16384" width="9.1796875" style="3"/>
  </cols>
  <sheetData>
    <row r="1" spans="2:92" ht="15" thickBot="1" x14ac:dyDescent="0.4">
      <c r="C1" s="243" t="s">
        <v>40</v>
      </c>
      <c r="D1" s="243"/>
      <c r="E1" s="243"/>
      <c r="F1" s="243"/>
      <c r="G1" s="243"/>
      <c r="H1" s="243"/>
      <c r="I1" s="243"/>
      <c r="J1" s="243"/>
      <c r="K1" s="243"/>
      <c r="L1" s="243"/>
      <c r="M1" s="243"/>
      <c r="N1" s="243"/>
      <c r="O1" s="243"/>
      <c r="P1" s="243"/>
      <c r="V1" s="243" t="s">
        <v>43</v>
      </c>
      <c r="W1" s="243"/>
      <c r="X1" s="243"/>
      <c r="Y1" s="243"/>
      <c r="Z1" s="243"/>
      <c r="AA1" s="243"/>
      <c r="AB1" s="243"/>
      <c r="AC1" s="243"/>
      <c r="AD1" s="243"/>
      <c r="AE1" s="243"/>
      <c r="AF1" s="243"/>
      <c r="AG1" s="243"/>
      <c r="AH1" s="243"/>
      <c r="AI1" s="243"/>
      <c r="AJ1" s="243"/>
      <c r="AK1" s="243"/>
      <c r="AL1" s="243"/>
      <c r="AM1" s="243"/>
      <c r="AN1" s="243"/>
      <c r="AO1" s="243"/>
      <c r="AP1" s="243"/>
      <c r="AQ1" s="243"/>
      <c r="AR1" s="243"/>
      <c r="AS1" s="243"/>
      <c r="AT1" s="243"/>
      <c r="AU1" s="243"/>
      <c r="AV1" s="243"/>
      <c r="AW1" s="243"/>
      <c r="AX1" s="243"/>
      <c r="AY1" s="243"/>
      <c r="AZ1" s="243"/>
      <c r="BA1" s="243"/>
      <c r="BB1" s="243"/>
      <c r="BC1" s="66"/>
      <c r="BD1" s="66"/>
    </row>
    <row r="2" spans="2:92" ht="15.5" x14ac:dyDescent="0.35">
      <c r="C2" s="244">
        <f>'Dvr '!B3</f>
        <v>45921</v>
      </c>
      <c r="D2" s="245"/>
      <c r="E2" s="244">
        <f>C2+1</f>
        <v>45922</v>
      </c>
      <c r="F2" s="246"/>
      <c r="G2" s="247">
        <f>E2+1</f>
        <v>45923</v>
      </c>
      <c r="H2" s="245"/>
      <c r="I2" s="244">
        <f>G2+1</f>
        <v>45924</v>
      </c>
      <c r="J2" s="246"/>
      <c r="K2" s="247">
        <f>I2+1</f>
        <v>45925</v>
      </c>
      <c r="L2" s="245"/>
      <c r="M2" s="244">
        <f>K2+1</f>
        <v>45926</v>
      </c>
      <c r="N2" s="246"/>
      <c r="O2" s="247">
        <f>M2+1</f>
        <v>45927</v>
      </c>
      <c r="P2" s="246"/>
      <c r="V2" s="244">
        <f>'Dvr '!B3</f>
        <v>45921</v>
      </c>
      <c r="W2" s="248"/>
      <c r="X2" s="248"/>
      <c r="Y2" s="248"/>
      <c r="Z2" s="246"/>
      <c r="AA2" s="244">
        <f>V2+1</f>
        <v>45922</v>
      </c>
      <c r="AB2" s="248"/>
      <c r="AC2" s="248"/>
      <c r="AD2" s="248"/>
      <c r="AE2" s="246"/>
      <c r="AF2" s="247">
        <f>AA2+1</f>
        <v>45923</v>
      </c>
      <c r="AG2" s="248"/>
      <c r="AH2" s="248"/>
      <c r="AI2" s="248"/>
      <c r="AJ2" s="245"/>
      <c r="AK2" s="244">
        <f>AF2+1</f>
        <v>45924</v>
      </c>
      <c r="AL2" s="248"/>
      <c r="AM2" s="248"/>
      <c r="AN2" s="248"/>
      <c r="AO2" s="246"/>
      <c r="AP2" s="247">
        <f>AK2+1</f>
        <v>45925</v>
      </c>
      <c r="AQ2" s="248"/>
      <c r="AR2" s="248"/>
      <c r="AS2" s="248"/>
      <c r="AT2" s="245"/>
      <c r="AU2" s="244">
        <f>AP2+1</f>
        <v>45926</v>
      </c>
      <c r="AV2" s="248"/>
      <c r="AW2" s="248"/>
      <c r="AX2" s="248"/>
      <c r="AY2" s="246"/>
      <c r="AZ2" s="244">
        <f>AU2+1</f>
        <v>45927</v>
      </c>
      <c r="BA2" s="248"/>
      <c r="BB2" s="248"/>
      <c r="BC2" s="248"/>
      <c r="BD2" s="246"/>
      <c r="BL2" s="122">
        <f>BM2-1</f>
        <v>45920</v>
      </c>
      <c r="BM2" s="244">
        <f>'Dvr '!B3</f>
        <v>45921</v>
      </c>
      <c r="BN2" s="248"/>
      <c r="BO2" s="248"/>
      <c r="BP2" s="245"/>
      <c r="BQ2" s="244">
        <f>BM2+1</f>
        <v>45922</v>
      </c>
      <c r="BR2" s="248"/>
      <c r="BS2" s="248"/>
      <c r="BT2" s="246"/>
      <c r="BU2" s="247">
        <f>BQ2+1</f>
        <v>45923</v>
      </c>
      <c r="BV2" s="248"/>
      <c r="BW2" s="248"/>
      <c r="BX2" s="245"/>
      <c r="BY2" s="244">
        <f>BU2+1</f>
        <v>45924</v>
      </c>
      <c r="BZ2" s="248"/>
      <c r="CA2" s="248"/>
      <c r="CB2" s="246"/>
      <c r="CC2" s="247">
        <f>BY2+1</f>
        <v>45925</v>
      </c>
      <c r="CD2" s="248"/>
      <c r="CE2" s="248"/>
      <c r="CF2" s="245"/>
      <c r="CG2" s="244">
        <f>CC2+1</f>
        <v>45926</v>
      </c>
      <c r="CH2" s="248"/>
      <c r="CI2" s="248"/>
      <c r="CJ2" s="246"/>
      <c r="CK2" s="247">
        <f>CG2+1</f>
        <v>45927</v>
      </c>
      <c r="CL2" s="248"/>
      <c r="CM2" s="248"/>
      <c r="CN2" s="246"/>
    </row>
    <row r="3" spans="2:92" ht="18.5" x14ac:dyDescent="0.45">
      <c r="B3" s="62"/>
      <c r="C3" s="239" t="s">
        <v>33</v>
      </c>
      <c r="D3" s="240"/>
      <c r="E3" s="239" t="s">
        <v>34</v>
      </c>
      <c r="F3" s="241"/>
      <c r="G3" s="242" t="s">
        <v>35</v>
      </c>
      <c r="H3" s="240"/>
      <c r="I3" s="239" t="s">
        <v>36</v>
      </c>
      <c r="J3" s="241"/>
      <c r="K3" s="242" t="s">
        <v>37</v>
      </c>
      <c r="L3" s="240"/>
      <c r="M3" s="239" t="s">
        <v>38</v>
      </c>
      <c r="N3" s="241"/>
      <c r="O3" s="242" t="s">
        <v>39</v>
      </c>
      <c r="P3" s="241"/>
      <c r="U3" s="62"/>
      <c r="V3" s="239" t="s">
        <v>0</v>
      </c>
      <c r="W3" s="249"/>
      <c r="X3" s="249"/>
      <c r="Y3" s="249"/>
      <c r="Z3" s="241"/>
      <c r="AA3" s="239" t="s">
        <v>1</v>
      </c>
      <c r="AB3" s="249"/>
      <c r="AC3" s="249"/>
      <c r="AD3" s="249"/>
      <c r="AE3" s="241"/>
      <c r="AF3" s="242" t="s">
        <v>2</v>
      </c>
      <c r="AG3" s="249"/>
      <c r="AH3" s="249"/>
      <c r="AI3" s="249"/>
      <c r="AJ3" s="240"/>
      <c r="AK3" s="239" t="s">
        <v>3</v>
      </c>
      <c r="AL3" s="249"/>
      <c r="AM3" s="249"/>
      <c r="AN3" s="249"/>
      <c r="AO3" s="241"/>
      <c r="AP3" s="242" t="s">
        <v>4</v>
      </c>
      <c r="AQ3" s="249"/>
      <c r="AR3" s="249"/>
      <c r="AS3" s="249"/>
      <c r="AT3" s="240"/>
      <c r="AU3" s="239" t="s">
        <v>5</v>
      </c>
      <c r="AV3" s="249"/>
      <c r="AW3" s="249"/>
      <c r="AX3" s="249"/>
      <c r="AY3" s="241"/>
      <c r="AZ3" s="239" t="s">
        <v>6</v>
      </c>
      <c r="BA3" s="249"/>
      <c r="BB3" s="249"/>
      <c r="BC3" s="249"/>
      <c r="BD3" s="241"/>
      <c r="BK3" s="62"/>
      <c r="BL3" s="115" t="s">
        <v>39</v>
      </c>
      <c r="BM3" s="239" t="s">
        <v>33</v>
      </c>
      <c r="BN3" s="249"/>
      <c r="BO3" s="148">
        <v>1</v>
      </c>
      <c r="BP3" s="149"/>
      <c r="BQ3" s="239" t="s">
        <v>34</v>
      </c>
      <c r="BR3" s="249"/>
      <c r="BS3" s="249"/>
      <c r="BT3" s="241"/>
      <c r="BU3" s="242" t="s">
        <v>35</v>
      </c>
      <c r="BV3" s="249"/>
      <c r="BW3" s="249"/>
      <c r="BX3" s="240"/>
      <c r="BY3" s="239" t="s">
        <v>36</v>
      </c>
      <c r="BZ3" s="249"/>
      <c r="CA3" s="249"/>
      <c r="CB3" s="241"/>
      <c r="CC3" s="242" t="s">
        <v>37</v>
      </c>
      <c r="CD3" s="249"/>
      <c r="CE3" s="249"/>
      <c r="CF3" s="240"/>
      <c r="CG3" s="239" t="s">
        <v>38</v>
      </c>
      <c r="CH3" s="249"/>
      <c r="CI3" s="249"/>
      <c r="CJ3" s="241"/>
      <c r="CK3" s="242" t="s">
        <v>39</v>
      </c>
      <c r="CL3" s="249"/>
      <c r="CM3" s="249"/>
      <c r="CN3" s="241"/>
    </row>
    <row r="4" spans="2:92" ht="15" thickBot="1" x14ac:dyDescent="0.4">
      <c r="B4" s="62"/>
      <c r="C4" s="98" t="s">
        <v>50</v>
      </c>
      <c r="D4" s="100" t="s">
        <v>51</v>
      </c>
      <c r="E4" s="98" t="s">
        <v>50</v>
      </c>
      <c r="F4" s="99" t="s">
        <v>51</v>
      </c>
      <c r="G4" s="101" t="s">
        <v>50</v>
      </c>
      <c r="H4" s="100" t="s">
        <v>51</v>
      </c>
      <c r="I4" s="98" t="s">
        <v>50</v>
      </c>
      <c r="J4" s="99" t="s">
        <v>51</v>
      </c>
      <c r="K4" s="101" t="s">
        <v>50</v>
      </c>
      <c r="L4" s="100" t="s">
        <v>51</v>
      </c>
      <c r="M4" s="98" t="s">
        <v>50</v>
      </c>
      <c r="N4" s="99" t="s">
        <v>51</v>
      </c>
      <c r="O4" s="101" t="s">
        <v>50</v>
      </c>
      <c r="P4" s="99" t="s">
        <v>51</v>
      </c>
      <c r="Q4" s="65" t="s">
        <v>41</v>
      </c>
      <c r="R4" s="8" t="s">
        <v>49</v>
      </c>
      <c r="S4" s="77" t="s">
        <v>10</v>
      </c>
      <c r="U4" s="62"/>
      <c r="V4" s="70" t="s">
        <v>8</v>
      </c>
      <c r="W4" s="67" t="s">
        <v>44</v>
      </c>
      <c r="X4" s="67" t="s">
        <v>45</v>
      </c>
      <c r="Y4" s="67" t="s">
        <v>77</v>
      </c>
      <c r="Z4" s="94" t="s">
        <v>78</v>
      </c>
      <c r="AA4" s="70" t="s">
        <v>8</v>
      </c>
      <c r="AB4" s="67" t="s">
        <v>44</v>
      </c>
      <c r="AC4" s="67" t="s">
        <v>45</v>
      </c>
      <c r="AD4" s="67" t="s">
        <v>77</v>
      </c>
      <c r="AE4" s="94" t="s">
        <v>78</v>
      </c>
      <c r="AF4" s="118" t="s">
        <v>8</v>
      </c>
      <c r="AG4" s="67" t="s">
        <v>44</v>
      </c>
      <c r="AH4" s="67" t="s">
        <v>45</v>
      </c>
      <c r="AI4" s="67" t="s">
        <v>77</v>
      </c>
      <c r="AJ4" s="119" t="s">
        <v>78</v>
      </c>
      <c r="AK4" s="70" t="s">
        <v>8</v>
      </c>
      <c r="AL4" s="67" t="s">
        <v>44</v>
      </c>
      <c r="AM4" s="67" t="s">
        <v>45</v>
      </c>
      <c r="AN4" s="67" t="s">
        <v>77</v>
      </c>
      <c r="AO4" s="94" t="s">
        <v>78</v>
      </c>
      <c r="AP4" s="118" t="s">
        <v>8</v>
      </c>
      <c r="AQ4" s="67" t="s">
        <v>44</v>
      </c>
      <c r="AR4" s="67" t="s">
        <v>45</v>
      </c>
      <c r="AS4" s="67" t="s">
        <v>77</v>
      </c>
      <c r="AT4" s="119" t="s">
        <v>78</v>
      </c>
      <c r="AU4" s="70" t="s">
        <v>8</v>
      </c>
      <c r="AV4" s="67" t="s">
        <v>44</v>
      </c>
      <c r="AW4" s="67" t="s">
        <v>45</v>
      </c>
      <c r="AX4" s="67" t="s">
        <v>77</v>
      </c>
      <c r="AY4" s="94" t="s">
        <v>78</v>
      </c>
      <c r="AZ4" s="70" t="s">
        <v>8</v>
      </c>
      <c r="BA4" s="67" t="s">
        <v>44</v>
      </c>
      <c r="BB4" s="67" t="s">
        <v>45</v>
      </c>
      <c r="BC4" s="67" t="s">
        <v>77</v>
      </c>
      <c r="BD4" s="94" t="s">
        <v>78</v>
      </c>
      <c r="BE4" s="66" t="s">
        <v>46</v>
      </c>
      <c r="BF4" s="66" t="s">
        <v>47</v>
      </c>
      <c r="BG4" s="66" t="s">
        <v>42</v>
      </c>
      <c r="BH4" s="66" t="s">
        <v>48</v>
      </c>
      <c r="BI4" s="3" t="s">
        <v>78</v>
      </c>
      <c r="BK4" s="62"/>
      <c r="BL4" s="121" t="s">
        <v>19</v>
      </c>
      <c r="BM4" s="98" t="s">
        <v>74</v>
      </c>
      <c r="BN4" s="106" t="s">
        <v>75</v>
      </c>
      <c r="BO4" s="107"/>
      <c r="BP4" s="100" t="s">
        <v>76</v>
      </c>
      <c r="BQ4" s="98" t="s">
        <v>74</v>
      </c>
      <c r="BR4" s="106" t="s">
        <v>75</v>
      </c>
      <c r="BS4" s="107"/>
      <c r="BT4" s="99" t="s">
        <v>76</v>
      </c>
      <c r="BU4" s="101" t="s">
        <v>74</v>
      </c>
      <c r="BV4" s="106" t="s">
        <v>75</v>
      </c>
      <c r="BW4" s="107"/>
      <c r="BX4" s="100" t="s">
        <v>76</v>
      </c>
      <c r="BY4" s="98" t="s">
        <v>74</v>
      </c>
      <c r="BZ4" s="106" t="s">
        <v>75</v>
      </c>
      <c r="CA4" s="107"/>
      <c r="CB4" s="99" t="s">
        <v>76</v>
      </c>
      <c r="CC4" s="101" t="s">
        <v>74</v>
      </c>
      <c r="CD4" s="106" t="s">
        <v>75</v>
      </c>
      <c r="CE4" s="107"/>
      <c r="CF4" s="100" t="s">
        <v>76</v>
      </c>
      <c r="CG4" s="98" t="s">
        <v>74</v>
      </c>
      <c r="CH4" s="106" t="s">
        <v>75</v>
      </c>
      <c r="CI4" s="107"/>
      <c r="CJ4" s="99" t="s">
        <v>76</v>
      </c>
      <c r="CK4" s="101" t="s">
        <v>74</v>
      </c>
      <c r="CL4" s="106" t="s">
        <v>75</v>
      </c>
      <c r="CM4" s="116" t="s">
        <v>19</v>
      </c>
      <c r="CN4" s="99" t="s">
        <v>76</v>
      </c>
    </row>
    <row r="5" spans="2:92" ht="21" x14ac:dyDescent="0.45">
      <c r="B5" s="95" t="str">
        <f>'Dvr '!A7</f>
        <v xml:space="preserve">Aqeel bin Khalid Al-Melifi </v>
      </c>
      <c r="C5" s="72" t="str">
        <f>IFERROR(VLOOKUP(B5,'DAS Sun'!$F$9:$O$36,10,0),"Off")</f>
        <v>Off</v>
      </c>
      <c r="D5" s="75">
        <f>'Dvr '!E7</f>
        <v>0</v>
      </c>
      <c r="E5" s="72" t="str">
        <f>IFERROR(VLOOKUP(B5,'DAS Mon'!$F$9:$O$39,10,0),"Off")</f>
        <v>Off</v>
      </c>
      <c r="F5" s="74">
        <f>'Dvr '!I7</f>
        <v>0</v>
      </c>
      <c r="G5" s="69" t="str">
        <f>IFERROR(VLOOKUP(B5,'DAS Tue'!$F$9:$O$45,10,0),"Off")</f>
        <v>Off</v>
      </c>
      <c r="H5" s="75">
        <f>'Dvr '!M7</f>
        <v>0</v>
      </c>
      <c r="I5" s="72">
        <f>IFERROR(VLOOKUP(B5,'DAS Wed'!$F$9:$O$49,10,0),"Off")</f>
        <v>0.48194444444444451</v>
      </c>
      <c r="J5" s="74">
        <f>'Dvr '!Q7</f>
        <v>0.48194444444444451</v>
      </c>
      <c r="K5" s="69">
        <f>IFERROR(VLOOKUP(B5,'DAS Thu'!$F$9:$O$47,10,0),"Off")</f>
        <v>0.33333333333333337</v>
      </c>
      <c r="L5" s="75">
        <f>'Dvr '!U7</f>
        <v>0.39236111111111105</v>
      </c>
      <c r="M5" s="72">
        <f>IFERROR(VLOOKUP(B5,'DAS Fri'!$F$9:$O$43,10,0),"Off")</f>
        <v>0.48194444444444451</v>
      </c>
      <c r="N5" s="74">
        <f>'Dvr '!Y7</f>
        <v>0.48194444444444451</v>
      </c>
      <c r="O5" s="69">
        <f>IFERROR(VLOOKUP(B5,'DAS Sat'!$F$9:$O$43,10,0),"Off")</f>
        <v>0.20833333333333331</v>
      </c>
      <c r="P5" s="74">
        <f>'Dvr '!AC7</f>
        <v>0.20833333333333331</v>
      </c>
      <c r="Q5" s="64">
        <f>SUM(C5,E5,G5,I5,K5,M5,O5)</f>
        <v>1.5055555555555558</v>
      </c>
      <c r="R5" s="64">
        <f>SUM(D5,F5,H5,J5,L5,N5,P5)</f>
        <v>1.5645833333333334</v>
      </c>
      <c r="S5" s="4">
        <f>COUNTIF(C5:P5,"Off")</f>
        <v>3</v>
      </c>
      <c r="T5" s="127">
        <f>R5-Q5</f>
        <v>5.9027777777777679E-2</v>
      </c>
      <c r="U5" s="95" t="str">
        <f>'Dvr '!A7</f>
        <v xml:space="preserve">Aqeel bin Khalid Al-Melifi </v>
      </c>
      <c r="V5" s="71" t="str">
        <f>IFERROR(VLOOKUP(U5,'DAS Sun'!$F$9:$P$36,11,0),"Off")</f>
        <v>Off</v>
      </c>
      <c r="W5" s="16">
        <f>IF(V5="MLD6&amp;7","7:40",IF(V5="MLD8&amp;11","7:40",IF(V5="SP-R","0",IF(V5="RDD1","0",IF(V5="RDD2","0",IF(V5="RDD3","0",IF(V5="RST1","0",IF(V5="RST2","0",IF(V5="Q Path","0",)))))))))</f>
        <v>0</v>
      </c>
      <c r="X5" s="16">
        <f>IF(V5="MLD6&amp;7","0",IF(V5="MLD8&amp;11","0",IF(V5="SP-R","0",IF(V5="RDD1","8:00",IF(V5="RDD2","8:00",IF(V5="RDD3","8:00",IF(V5="RST1","0",IF(V5="RST2","0",IF(V5="Q Path","0",)))))))))</f>
        <v>0</v>
      </c>
      <c r="Y5" s="120" t="str">
        <f>IF(V5="MLD8&amp;11","Dammam",IF(V5="MLD6&amp;7","Dammam",IF(V5="SP-R","Riyadh",IF(V5="RST1","Riyadh",IF(V5="RST2","Riyadh",IF(V5="RDD1","Riyadh",IF(V5="RDD2","Riyadh",IF(V5="RDD3","Riyadh",IF(V5="Q Path","Riyadh",IF(V5="Off","Riyadh"))))))))))</f>
        <v>Riyadh</v>
      </c>
      <c r="Z5" s="123" t="str">
        <f t="shared" ref="Z5:Z10" si="0">IF(Y5="Riyadh","0",IF(Y5="Dammam","449"))</f>
        <v>0</v>
      </c>
      <c r="AA5" s="72" t="str">
        <f>IFERROR(VLOOKUP(U5,'DAS Mon'!$F$10:$P$39,11,0),"Off")</f>
        <v>Off</v>
      </c>
      <c r="AB5" s="16">
        <f>IF(AA5="MLD6&amp;7","7:40",IF(AA5="MLD8&amp;11","7:40",IF(AA5="SP-R","0",IF(AA5="RDD1","0",IF(AA5="RDD2","0",IF(AA5="RDD3","0",IF(AA5="RST1","0",IF(AA5="RST2","0",IF(AA5="Q Path","0",)))))))))</f>
        <v>0</v>
      </c>
      <c r="AC5" s="16">
        <f>IF(AA5="MLD6&amp;7","0",IF(AA5="MLD8&amp;11","0",IF(AA5="SP-R","0",IF(AA5="RDD1","8:00",IF(AA5="RDD2","8:00",IF(AA5="RDD3","8:00",IF(AA5="RST1","0",IF(AA5="RST2","0",IF(AA5="Q Path","0",)))))))))</f>
        <v>0</v>
      </c>
      <c r="AD5" s="120" t="str">
        <f>IF(AA5="MLD8&amp;11","Dammam",IF(AA5="MLD6&amp;7","Dammam",IF(AA5="SP-R","Riyadh",IF(AA5="RST1","Riyadh",IF(AA5="RST2","Riyadh",IF(AA5="RDD1","Riyadh",IF(AA5="RDD2","Riyadh",IF(AA5="RDD3","Riyadh",IF(AA5="Q Path","Riyadh",IF(AA5="Off","Riyadh"))))))))))</f>
        <v>Riyadh</v>
      </c>
      <c r="AE5" s="123" t="str">
        <f t="shared" ref="AE5:AE10" si="1">IF(AD5="Riyadh","0",IF(AD5="Dammam","449"))</f>
        <v>0</v>
      </c>
      <c r="AF5" s="69" t="str">
        <f>IFERROR(VLOOKUP(U5,'DAS Tue'!$F$10:$P$37,11,0),"Off")</f>
        <v>Off</v>
      </c>
      <c r="AG5" s="16">
        <f>IF(AF5="MLD6&amp;7","7:40",IF(AF5="MLD8&amp;11","7:40",IF(AF5="SP-R","0",IF(AF5="RDD1","0",IF(AF5="RDD2","0",IF(AF5="RDD3","0",IF(AF5="RST1","0",IF(AF5="RST2","0",IF(AF5="Q Path","0",)))))))))</f>
        <v>0</v>
      </c>
      <c r="AH5" s="16">
        <f>IF(AF5="MLD6&amp;7","0",IF(AF5="MLD8&amp;11","0",IF(AF5="SP-R","0",IF(AF5="RDD1","8:00",IF(AF5="RDD2","8:00",IF(AF5="RDD3","8:00",IF(AF5="RST1","0",IF(AF5="RST2","0",IF(AF5="Q Path","0",)))))))))</f>
        <v>0</v>
      </c>
      <c r="AI5" s="120" t="str">
        <f>IF(AF5="MLD8&amp;11","Dammam",IF(AF5="MLD6&amp;7","Dammam",IF(AF5="SP-R","Riyadh",IF(AF5="RST1","Riyadh",IF(AF5="RST2","Riyadh",IF(AF5="RDD1","Riyadh",IF(AF5="RDD2","Riyadh",IF(AF5="RDD3","Riyadh",IF(AF5="Q Path","Riyadh",IF(AF5="Off","Riyadh"))))))))))</f>
        <v>Riyadh</v>
      </c>
      <c r="AJ5" s="123" t="str">
        <f t="shared" ref="AJ5:AJ10" si="2">IF(AI5="Riyadh","0",IF(AI5="Dammam","449"))</f>
        <v>0</v>
      </c>
      <c r="AK5" s="72" t="str">
        <f>IFERROR(VLOOKUP(U5,'DAS Wed'!$F$12:$P$43,11,0),"Off")</f>
        <v>MLD4&amp;7</v>
      </c>
      <c r="AL5" s="16">
        <f>IF(AK5="MLD6&amp;7","7:40",IF(AK5="MLD8&amp;11","7:40",IF(AK5="SP-R","0",IF(AK5="RDD1","0",IF(AK5="RDD2","0",IF(AK5="RDD3","0",IF(AK5="RST1","0",IF(AK5="RST2","0",IF(AK5="Q Path","0",)))))))))</f>
        <v>0</v>
      </c>
      <c r="AM5" s="16">
        <f>IF(AK5="MLD6&amp;7","0",IF(AK5="MLD8&amp;11","0",IF(AK5="SP-R","0",IF(AK5="RDD1","8:00",IF(AK5="RDD2","8:00",IF(AK5="RDD3","8:00",IF(AK5="RST1","0",IF(AK5="RST2","0",IF(AK5="Q Path","0",)))))))))</f>
        <v>0</v>
      </c>
      <c r="AN5" s="120" t="b">
        <f>IF(AK5="MLD8&amp;11","Dammam",IF(AK5="MLD6&amp;7","Dammam",IF(AK5="SP-R","Riyadh",IF(AK5="RST1","Riyadh",IF(AK5="RST2","Riyadh",IF(AK5="RDD1","Riyadh",IF(AK5="RDD2","Riyadh",IF(AK5="RDD3","Riyadh",IF(AK5="Q Path","Riyadh",IF(AK5="Off","Riyadh"))))))))))</f>
        <v>0</v>
      </c>
      <c r="AO5" s="123" t="b">
        <f t="shared" ref="AO5:AO10" si="3">IF(AN5="Riyadh","0",IF(AN5="Dammam","449"))</f>
        <v>0</v>
      </c>
      <c r="AP5" s="69" t="str">
        <f>IFERROR(VLOOKUP(U5,'DAS Thu'!$F$10:$P$45,11,0),"Off")</f>
        <v>SP-R</v>
      </c>
      <c r="AQ5" s="16" t="str">
        <f>IF(AP5="MLD6&amp;7","7:40",IF(AP5="MLD8&amp;11","7:40",IF(AP5="SP-R","0",IF(AP5="RDD1","0",IF(AP5="RDD2","0",IF(AP5="RDD3","0",IF(AP5="RST1","0",IF(AP5="RST2","0",IF(AP5="Q Path","0",)))))))))</f>
        <v>0</v>
      </c>
      <c r="AR5" s="16" t="str">
        <f>IF(AP5="MLD6&amp;7","0",IF(AP5="MLD8&amp;11","0",IF(AP5="SP-R","0",IF(AP5="RDD1","8:00",IF(AP5="RDD2","8:00",IF(AP5="RDD3","8:00",IF(AP5="RST1","0",IF(AP5="RST2","0",IF(AP5="Q Path","0",)))))))))</f>
        <v>0</v>
      </c>
      <c r="AS5" s="120" t="str">
        <f>IF(AP5="MLD8&amp;11","Dammam",IF(AP5="MLD6&amp;7","Dammam",IF(AP5="SP-R","Riyadh",IF(AP5="RST1","Riyadh",IF(AP5="RST2","Riyadh",IF(AP5="RDD1","Riyadh",IF(AP5="RDD2","Riyadh",IF(AP5="RDD3","Riyadh",IF(AP5="Q Path","Riyadh",IF(AP5="Off","Riyadh"))))))))))</f>
        <v>Riyadh</v>
      </c>
      <c r="AT5" s="123" t="str">
        <f t="shared" ref="AT5:AT10" si="4">IF(AS5="Riyadh","0",IF(AS5="Dammam","449"))</f>
        <v>0</v>
      </c>
      <c r="AU5" s="72" t="str">
        <f>IFERROR(VLOOKUP(U5,'DAS Fri'!$F$10:$P$40,11,0),"Off")</f>
        <v>MLD4&amp;7</v>
      </c>
      <c r="AV5" s="16">
        <f>IF(AU5="MLD6&amp;7","7:40",IF(AU5="MLD8&amp;11","7:40",IF(AU5="SP-R","0",IF(AU5="RDD1","0",IF(AU5="RDD2","0",IF(AU5="RDD3","0",IF(AU5="RST1","0",IF(AU5="RST2","0",IF(AU5="Q Path","0",)))))))))</f>
        <v>0</v>
      </c>
      <c r="AW5" s="16">
        <f>IF(AU5="MLD6&amp;7","0",IF(AU5="MLD8&amp;11","0",IF(AU5="SP-R","0",IF(AU5="RDD1","8:00",IF(AU5="RDD2","8:00",IF(AU5="RDD3","8:00",IF(AU5="RST1","0",IF(AU5="RST2","0",IF(AU5="Q Path","0",)))))))))</f>
        <v>0</v>
      </c>
      <c r="AX5" s="120" t="b">
        <f>IF(AU5="MLD10&amp;13","Dammam",IF(AU5="MLD6&amp;7","Dammam",IF(AU5="SP-R","Riyadh",IF(AU5="RST1","Riyadh",IF(AU5="RST2","Riyadh",IF(AU5="RDD1","Riyadh",IF(AU5="RDD2","Riyadh",IF(AU5="RDD3","Riyadh",IF(AU5="Q Path","Riyadh",IF(AU5="Off","Riyadh"))))))))))</f>
        <v>0</v>
      </c>
      <c r="AY5" s="123" t="b">
        <f t="shared" ref="AY5:AY10" si="5">IF(AX5="Riyadh","0",IF(AX5="Dammam","449"))</f>
        <v>0</v>
      </c>
      <c r="AZ5" s="72" t="str">
        <f>IFERROR(VLOOKUP(U5,'DAS Sat'!$F$29:$P$39,11,0),"Off")</f>
        <v>Off</v>
      </c>
      <c r="BA5" s="16">
        <f>IF(AZ5="MLD6&amp;7","7:40",IF(AZ5="MLD8&amp;11","7:40",IF(AZ5="MLD10&amp;13","7:40",IF(AZ15="MLD10&amp;15","7:40",IF(AZ5="SP-R","0",IF(AZ5="RDD1","0",IF(AZ5="RDD2","0",IF(AZ5="RDD3","0",IF(AZ5="RST1","0",IF(AZ5="RST2","0",IF(AZ5="Q Path","0",)))))))))))</f>
        <v>0</v>
      </c>
      <c r="BB5" s="16">
        <f>IF(AZ5="MLD6&amp;7","0",IF(AZ5="MLD8&amp;11","0",IF(AZ5="SP-R","0",IF(AZ5="RDD1","8:00",IF(AZ5="RDD2","8:00",IF(AZ5="RDD3","8:00",IF(AZ5="RST1","0",IF(AZ5="RST2","0",IF(AZ5="Q Path","0",)))))))))</f>
        <v>0</v>
      </c>
      <c r="BC5" s="120" t="str">
        <f>IF(AZ5="MLD10&amp;13","Dammam",IF(AZ5="MLD6&amp;7","Dammam",IF(AZ5="SP-R","Riyadh",IF(AZ5="RST1","Riyadh",IF(AZ5="RST2","Riyadh",IF(AZ5="RDD1","Riyadh",IF(AZ5="RDD2","Riyadh",IF(AZ5="RDD3","Riyadh",IF(AZ5="Q Path","Riyadh",IF(AZ5="Off","Riyadh"))))))))))</f>
        <v>Riyadh</v>
      </c>
      <c r="BD5" s="123" t="str">
        <f t="shared" ref="BD5:BD10" si="6">IF(BC5="Riyadh","0",IF(BC5="Dammam","449"))</f>
        <v>0</v>
      </c>
      <c r="BE5" s="102">
        <f t="shared" ref="BE5:BE21" si="7">W5+AB5+AG5+AL5+AQ5+AV5+BA5</f>
        <v>0</v>
      </c>
      <c r="BF5" s="102"/>
      <c r="BG5" s="102">
        <f t="shared" ref="BG5:BG21" si="8">X5+AC5+AH5+AM5+AR5+AW5+BB5</f>
        <v>0</v>
      </c>
      <c r="BH5" s="102"/>
      <c r="BI5" s="3">
        <f>Z5+AE5+AJ5+AO5+AT5+AY5+BD5</f>
        <v>0</v>
      </c>
      <c r="BK5" s="95" t="str">
        <f>'Dvr '!A7</f>
        <v xml:space="preserve">Aqeel bin Khalid Al-Melifi </v>
      </c>
      <c r="BL5" s="3" t="e">
        <v>#VALUE!</v>
      </c>
      <c r="BM5" s="110" t="str">
        <f>IFERROR(VLOOKUP(BK5,'DAS Sun'!$F$9:$Q$36,12,0),"Off")</f>
        <v>Off</v>
      </c>
      <c r="BN5" s="111" t="str">
        <f>IFERROR(VLOOKUP(BK5,'DAS Sun'!$F$9:$R$36,13,0),"Off")</f>
        <v>Off</v>
      </c>
      <c r="BO5" s="108" t="e">
        <f t="shared" ref="BO5:BO21" si="9">$BO$3-BN5</f>
        <v>#VALUE!</v>
      </c>
      <c r="BP5" s="114" t="e">
        <f>BM5+#REF!</f>
        <v>#VALUE!</v>
      </c>
      <c r="BQ5" s="110" t="str">
        <f>IFERROR(VLOOKUP(BK5,'DAS Mon'!$F$9:$Q$39,12,0),"Off")</f>
        <v>Off</v>
      </c>
      <c r="BR5" s="111" t="str">
        <f>IFERROR(VLOOKUP(BK5,'DAS Mon'!$F$9:$R$39,13,0),"Off")</f>
        <v>Off</v>
      </c>
      <c r="BS5" s="108" t="e">
        <f t="shared" ref="BS5:BS21" si="10">$BO$3-BR5</f>
        <v>#VALUE!</v>
      </c>
      <c r="BT5" s="113" t="e">
        <f t="shared" ref="BT5:BT21" si="11">BQ5+BO5</f>
        <v>#VALUE!</v>
      </c>
      <c r="BU5" s="112" t="str">
        <f>IFERROR(VLOOKUP(BK5,'DAS Tue'!$F$9:$Q$46,12,0),"Off")</f>
        <v>Off</v>
      </c>
      <c r="BV5" s="111" t="str">
        <f>IFERROR(VLOOKUP(BK5,'DAS Tue'!$F$9:$R$46,13,0),"Off")</f>
        <v>Off</v>
      </c>
      <c r="BW5" s="108" t="e">
        <f t="shared" ref="BW5:BW21" si="12">$BO$3-BV5</f>
        <v>#VALUE!</v>
      </c>
      <c r="BX5" s="114" t="e">
        <f t="shared" ref="BX5:BX21" si="13">BU5+BS5</f>
        <v>#VALUE!</v>
      </c>
      <c r="BY5" s="110">
        <f>IFERROR(VLOOKUP(BK5,'DAS Wed'!$F$9:$Q$49,12,0),"Off")</f>
        <v>0.19722222222222222</v>
      </c>
      <c r="BZ5" s="111">
        <f>IFERROR(VLOOKUP(BK5,'DAS Wed'!$F$9:$R$49,13,0),"Off")</f>
        <v>0.6791666666666667</v>
      </c>
      <c r="CA5" s="108">
        <f t="shared" ref="CA5:CA21" si="14">$BO$3-BZ5</f>
        <v>0.3208333333333333</v>
      </c>
      <c r="CB5" s="113" t="e">
        <f>BY5+BW5</f>
        <v>#VALUE!</v>
      </c>
      <c r="CC5" s="112">
        <f>IFERROR(VLOOKUP(BK5,'DAS Thu'!$F$9:$Q$47,12,0),"Off")</f>
        <v>0.19722222222222222</v>
      </c>
      <c r="CD5" s="111">
        <f>IFERROR(VLOOKUP(BK5,'DAS Thu'!$F$9:$R$47,13,0),"Off")</f>
        <v>0.53055555555555556</v>
      </c>
      <c r="CE5" s="108">
        <f t="shared" ref="CE5:CE21" si="15">$BO$3-CD5</f>
        <v>0.46944444444444444</v>
      </c>
      <c r="CF5" s="114">
        <f>CC5+CA5</f>
        <v>0.51805555555555549</v>
      </c>
      <c r="CG5" s="110">
        <f>IFERROR(VLOOKUP(BK5,'DAS Fri'!$F$9:$Q$43,12,0),"Off")</f>
        <v>0.19722222222222222</v>
      </c>
      <c r="CH5" s="111">
        <f>IFERROR(VLOOKUP(BK5,'DAS Fri'!$F$9:$R$43,13,0),"Off")</f>
        <v>0.6791666666666667</v>
      </c>
      <c r="CI5" s="108">
        <f t="shared" ref="CI5:CI21" si="16">$BO$3-CH5</f>
        <v>0.3208333333333333</v>
      </c>
      <c r="CJ5" s="113">
        <f>CG5+CE5</f>
        <v>0.66666666666666663</v>
      </c>
      <c r="CK5" s="112">
        <f>IFERROR(VLOOKUP(BK5,'DAS Sat'!$F$9:$Q$43,12,0),"Off")</f>
        <v>0.28333333333333333</v>
      </c>
      <c r="CL5" s="111">
        <f>IFERROR(VLOOKUP(BK5,'DAS Sat'!$F$9:$R$43,13,0),"Off")</f>
        <v>0.49166666666666664</v>
      </c>
      <c r="CM5" s="117">
        <f t="shared" ref="CM5:CM21" si="17">$BO$3-CL5</f>
        <v>0.5083333333333333</v>
      </c>
      <c r="CN5" s="113">
        <f>CK5+CI5</f>
        <v>0.60416666666666663</v>
      </c>
    </row>
    <row r="6" spans="2:92" ht="21" x14ac:dyDescent="0.45">
      <c r="B6" s="95" t="str">
        <f>'Dvr '!A8</f>
        <v xml:space="preserve">Saad K Al O taibi </v>
      </c>
      <c r="C6" s="72">
        <f>IFERROR(VLOOKUP(B6,'DAS Sun'!$F$9:$O$36,10,0),"Off")</f>
        <v>0.20833333333333331</v>
      </c>
      <c r="D6" s="75">
        <f>'Dvr '!E8</f>
        <v>0.20833333333333331</v>
      </c>
      <c r="E6" s="72" t="str">
        <f>IFERROR(VLOOKUP(B6,'DAS Mon'!$F$9:$O$39,10,0),"Off")</f>
        <v>Off</v>
      </c>
      <c r="F6" s="74">
        <f>'Dvr '!I8</f>
        <v>0</v>
      </c>
      <c r="G6" s="69" t="str">
        <f>IFERROR(VLOOKUP(B6,'DAS Tue'!$F$9:$O$45,10,0),"Off")</f>
        <v>Off</v>
      </c>
      <c r="H6" s="75">
        <f>'Dvr '!M8</f>
        <v>0</v>
      </c>
      <c r="I6" s="72">
        <f>IFERROR(VLOOKUP(B6,'DAS Wed'!$F$9:$O$49,10,0),"Off")</f>
        <v>0.4826388888888889</v>
      </c>
      <c r="J6" s="74">
        <f>'Dvr '!Q8</f>
        <v>0.4826388888888889</v>
      </c>
      <c r="K6" s="69">
        <f>IFERROR(VLOOKUP(B6,'DAS Thu'!$F$9:$O$47,10,0),"Off")</f>
        <v>0.33333333333333337</v>
      </c>
      <c r="L6" s="75">
        <f>'Dvr '!U8</f>
        <v>0.33333333333333337</v>
      </c>
      <c r="M6" s="72">
        <f>IFERROR(VLOOKUP(B6,'DAS Fri'!$F$9:$O$43,10,0),"Off")</f>
        <v>0.33333333333333326</v>
      </c>
      <c r="N6" s="74">
        <f>'Dvr '!Y8</f>
        <v>0.33333333333333337</v>
      </c>
      <c r="O6" s="69">
        <f>IFERROR(VLOOKUP(B6,'DAS Sat'!$F$9:$O$43,10,0),"Off")</f>
        <v>0.33333333333333337</v>
      </c>
      <c r="P6" s="74">
        <f>'Dvr '!AC8</f>
        <v>0.33333333333333337</v>
      </c>
      <c r="Q6" s="64">
        <f t="shared" ref="Q6:Q21" si="18">SUM(C6,E6,G6,I6,K6,M6,O6)</f>
        <v>1.6909722222222223</v>
      </c>
      <c r="R6" s="64">
        <f t="shared" ref="R6:R21" si="19">SUM(D6,F6,H6,J6,L6,N6,P6)</f>
        <v>1.6909722222222223</v>
      </c>
      <c r="S6" s="4">
        <f t="shared" ref="S6:S21" si="20">COUNTIF(C6:P6,"Off")</f>
        <v>2</v>
      </c>
      <c r="T6" s="127">
        <f t="shared" ref="T6:T32" si="21">R6-Q6</f>
        <v>0</v>
      </c>
      <c r="U6" s="95" t="str">
        <f>'Dvr '!A8</f>
        <v xml:space="preserve">Saad K Al O taibi </v>
      </c>
      <c r="V6" s="71" t="str">
        <f>IFERROR(VLOOKUP(U6,'DAS Sun'!$F$9:$P$36,11,0),"Off")</f>
        <v>MLD1</v>
      </c>
      <c r="W6" s="16">
        <f t="shared" ref="W6:W21" si="22">IF(V6="MLD6&amp;7","7:40",IF(V6="MLD8&amp;11","7:40",IF(V6="SP-R","0",IF(V6="RDD1","0",IF(V6="RDD2","0",IF(V6="RDD3","0",IF(V6="RST1","0",IF(V6="RST2","0",IF(V6="Q Path","0",)))))))))</f>
        <v>0</v>
      </c>
      <c r="X6" s="16">
        <f t="shared" ref="X6:X21" si="23">IF(V6="MLD6&amp;7","0",IF(V6="MLD8&amp;11","0",IF(V6="SP-R","0",IF(V6="RDD1","8:00",IF(V6="RDD2","8:00",IF(V6="RDD3","8:00",IF(V6="RST1","0",IF(V6="RST2","0",IF(V6="Q Path","0",)))))))))</f>
        <v>0</v>
      </c>
      <c r="Y6" s="120" t="b">
        <f t="shared" ref="Y6:Y21" si="24">IF(V6="MLD8&amp;11","Dammam",IF(V6="MLD6&amp;7","Dammam",IF(V6="SP-R","Riyadh",IF(V6="RST1","Riyadh",IF(V6="RST2","Riyadh",IF(V6="RDD1","Riyadh",IF(V6="RDD2","Riyadh",IF(V6="RDD3","Riyadh",IF(V6="Q Path","Riyadh",IF(V6="Off","Riyadh"))))))))))</f>
        <v>0</v>
      </c>
      <c r="Z6" s="123" t="b">
        <f t="shared" si="0"/>
        <v>0</v>
      </c>
      <c r="AA6" s="72" t="str">
        <f>IFERROR(VLOOKUP(U6,'DAS Mon'!$F$10:$P$39,11,0),"Off")</f>
        <v>Off</v>
      </c>
      <c r="AB6" s="16">
        <f t="shared" ref="AB6:AB21" si="25">IF(AA6="MLD6&amp;7","7:40",IF(AA6="MLD8&amp;11","7:40",IF(AA6="SP-R","0",IF(AA6="RDD1","0",IF(AA6="RDD2","0",IF(AA6="RDD3","0",IF(AA6="RST1","0",IF(AA6="RST2","0",IF(AA6="Q Path","0",)))))))))</f>
        <v>0</v>
      </c>
      <c r="AC6" s="16">
        <f t="shared" ref="AC6:AC21" si="26">IF(AA6="MLD6&amp;7","0",IF(AA6="MLD8&amp;11","0",IF(AA6="SP-R","0",IF(AA6="RDD1","8:00",IF(AA6="RDD2","8:00",IF(AA6="RDD3","8:00",IF(AA6="RST1","0",IF(AA6="RST2","0",IF(AA6="Q Path","0",)))))))))</f>
        <v>0</v>
      </c>
      <c r="AD6" s="120" t="str">
        <f t="shared" ref="AD6:AD21" si="27">IF(AA6="MLD8&amp;11","Dammam",IF(AA6="MLD6&amp;7","Dammam",IF(AA6="SP-R","Riyadh",IF(AA6="RST1","Riyadh",IF(AA6="RST2","Riyadh",IF(AA6="RDD1","Riyadh",IF(AA6="RDD2","Riyadh",IF(AA6="RDD3","Riyadh",IF(AA6="Q Path","Riyadh",IF(AA6="Off","Riyadh"))))))))))</f>
        <v>Riyadh</v>
      </c>
      <c r="AE6" s="123" t="str">
        <f t="shared" si="1"/>
        <v>0</v>
      </c>
      <c r="AF6" s="69" t="str">
        <f>IFERROR(VLOOKUP(U6,'DAS Tue'!$F$10:$P$37,11,0),"Off")</f>
        <v>Off</v>
      </c>
      <c r="AG6" s="16">
        <f t="shared" ref="AG6:AG21" si="28">IF(AF6="MLD6&amp;7","7:40",IF(AF6="MLD8&amp;11","7:40",IF(AF6="SP-R","0",IF(AF6="RDD1","0",IF(AF6="RDD2","0",IF(AF6="RDD3","0",IF(AF6="RST1","0",IF(AF6="RST2","0",IF(AF6="Q Path","0",)))))))))</f>
        <v>0</v>
      </c>
      <c r="AH6" s="16">
        <f t="shared" ref="AH6:AH21" si="29">IF(AF6="MLD6&amp;7","0",IF(AF6="MLD8&amp;11","0",IF(AF6="SP-R","0",IF(AF6="RDD1","8:00",IF(AF6="RDD2","8:00",IF(AF6="RDD3","8:00",IF(AF6="RST1","0",IF(AF6="RST2","0",IF(AF6="Q Path","0",)))))))))</f>
        <v>0</v>
      </c>
      <c r="AI6" s="120" t="str">
        <f t="shared" ref="AI6:AI21" si="30">IF(AF6="MLD8&amp;11","Dammam",IF(AF6="MLD6&amp;7","Dammam",IF(AF6="SP-R","Riyadh",IF(AF6="RST1","Riyadh",IF(AF6="RST2","Riyadh",IF(AF6="RDD1","Riyadh",IF(AF6="RDD2","Riyadh",IF(AF6="RDD3","Riyadh",IF(AF6="Q Path","Riyadh",IF(AF6="Off","Riyadh"))))))))))</f>
        <v>Riyadh</v>
      </c>
      <c r="AJ6" s="123" t="str">
        <f t="shared" si="2"/>
        <v>0</v>
      </c>
      <c r="AK6" s="72" t="str">
        <f>IFERROR(VLOOKUP(U6,'DAS Wed'!$F$12:$P$43,11,0),"Off")</f>
        <v>Q Path</v>
      </c>
      <c r="AL6" s="16" t="str">
        <f t="shared" ref="AL6:AL21" si="31">IF(AK6="MLD6&amp;7","7:40",IF(AK6="MLD8&amp;11","7:40",IF(AK6="SP-R","0",IF(AK6="RDD1","0",IF(AK6="RDD2","0",IF(AK6="RDD3","0",IF(AK6="RST1","0",IF(AK6="RST2","0",IF(AK6="Q Path","0",)))))))))</f>
        <v>0</v>
      </c>
      <c r="AM6" s="16" t="str">
        <f t="shared" ref="AM6:AM21" si="32">IF(AK6="MLD6&amp;7","0",IF(AK6="MLD8&amp;11","0",IF(AK6="SP-R","0",IF(AK6="RDD1","8:00",IF(AK6="RDD2","8:00",IF(AK6="RDD3","8:00",IF(AK6="RST1","0",IF(AK6="RST2","0",IF(AK6="Q Path","0",)))))))))</f>
        <v>0</v>
      </c>
      <c r="AN6" s="120" t="str">
        <f t="shared" ref="AN6:AN21" si="33">IF(AK6="MLD8&amp;11","Dammam",IF(AK6="MLD6&amp;7","Dammam",IF(AK6="SP-R","Riyadh",IF(AK6="RST1","Riyadh",IF(AK6="RST2","Riyadh",IF(AK6="RDD1","Riyadh",IF(AK6="RDD2","Riyadh",IF(AK6="RDD3","Riyadh",IF(AK6="Q Path","Riyadh",IF(AK6="Off","Riyadh"))))))))))</f>
        <v>Riyadh</v>
      </c>
      <c r="AO6" s="123" t="str">
        <f t="shared" si="3"/>
        <v>0</v>
      </c>
      <c r="AP6" s="69" t="str">
        <f>IFERROR(VLOOKUP(U6,'DAS Thu'!$F$10:$P$45,11,0),"Off")</f>
        <v>SP-R</v>
      </c>
      <c r="AQ6" s="16" t="str">
        <f t="shared" ref="AQ6:AQ21" si="34">IF(AP6="MLD6&amp;7","7:40",IF(AP6="MLD8&amp;11","7:40",IF(AP6="SP-R","0",IF(AP6="RDD1","0",IF(AP6="RDD2","0",IF(AP6="RDD3","0",IF(AP6="RST1","0",IF(AP6="RST2","0",IF(AP6="Q Path","0",)))))))))</f>
        <v>0</v>
      </c>
      <c r="AR6" s="16" t="str">
        <f t="shared" ref="AR6:AR21" si="35">IF(AP6="MLD6&amp;7","0",IF(AP6="MLD8&amp;11","0",IF(AP6="SP-R","0",IF(AP6="RDD1","8:00",IF(AP6="RDD2","8:00",IF(AP6="RDD3","8:00",IF(AP6="RST1","0",IF(AP6="RST2","0",IF(AP6="Q Path","0",)))))))))</f>
        <v>0</v>
      </c>
      <c r="AS6" s="120" t="str">
        <f t="shared" ref="AS6:AS21" si="36">IF(AP6="MLD8&amp;11","Dammam",IF(AP6="MLD6&amp;7","Dammam",IF(AP6="SP-R","Riyadh",IF(AP6="RST1","Riyadh",IF(AP6="RST2","Riyadh",IF(AP6="RDD1","Riyadh",IF(AP6="RDD2","Riyadh",IF(AP6="RDD3","Riyadh",IF(AP6="Q Path","Riyadh",IF(AP6="Off","Riyadh"))))))))))</f>
        <v>Riyadh</v>
      </c>
      <c r="AT6" s="123" t="str">
        <f t="shared" si="4"/>
        <v>0</v>
      </c>
      <c r="AU6" s="72" t="str">
        <f>IFERROR(VLOOKUP(U6,'DAS Fri'!$F$10:$P$40,11,0),"Off")</f>
        <v>SP-R</v>
      </c>
      <c r="AV6" s="16" t="str">
        <f t="shared" ref="AV6:AV21" si="37">IF(AU6="MLD6&amp;7","7:40",IF(AU6="MLD8&amp;11","7:40",IF(AU6="SP-R","0",IF(AU6="RDD1","0",IF(AU6="RDD2","0",IF(AU6="RDD3","0",IF(AU6="RST1","0",IF(AU6="RST2","0",IF(AU6="Q Path","0",)))))))))</f>
        <v>0</v>
      </c>
      <c r="AW6" s="16" t="str">
        <f t="shared" ref="AW6:AW21" si="38">IF(AU6="MLD6&amp;7","0",IF(AU6="MLD8&amp;11","0",IF(AU6="SP-R","0",IF(AU6="RDD1","8:00",IF(AU6="RDD2","8:00",IF(AU6="RDD3","8:00",IF(AU6="RST1","0",IF(AU6="RST2","0",IF(AU6="Q Path","0",)))))))))</f>
        <v>0</v>
      </c>
      <c r="AX6" s="120" t="str">
        <f t="shared" ref="AX6:AX21" si="39">IF(AU6="MLD10&amp;13","Dammam",IF(AU6="MLD6&amp;7","Dammam",IF(AU6="SP-R","Riyadh",IF(AU6="RST1","Riyadh",IF(AU6="RST2","Riyadh",IF(AU6="RDD1","Riyadh",IF(AU6="RDD2","Riyadh",IF(AU6="RDD3","Riyadh",IF(AU6="Q Path","Riyadh",IF(AU6="Off","Riyadh"))))))))))</f>
        <v>Riyadh</v>
      </c>
      <c r="AY6" s="123" t="str">
        <f t="shared" si="5"/>
        <v>0</v>
      </c>
      <c r="AZ6" s="72" t="str">
        <f>IFERROR(VLOOKUP(U6,'DAS Sat'!$F$29:$P$39,11,0),"Off")</f>
        <v>Off</v>
      </c>
      <c r="BA6" s="16">
        <f t="shared" ref="BA6:BA21" si="40">IF(AZ6="MLD6&amp;7","7:40",IF(AZ6="MLD8&amp;11","7:40",IF(AZ6="SP-R","0",IF(AZ6="RDD1","0",IF(AZ6="RDD2","0",IF(AZ6="RDD3","0",IF(AZ6="RST1","0",IF(AZ6="RST2","0",IF(AZ6="Q Path","0",)))))))))</f>
        <v>0</v>
      </c>
      <c r="BB6" s="16">
        <f t="shared" ref="BB6:BB21" si="41">IF(AZ6="MLD6&amp;7","0",IF(AZ6="MLD8&amp;11","0",IF(AZ6="SP-R","0",IF(AZ6="RDD1","8:00",IF(AZ6="RDD2","8:00",IF(AZ6="RDD3","8:00",IF(AZ6="RST1","0",IF(AZ6="RST2","0",IF(AZ6="Q Path","0",)))))))))</f>
        <v>0</v>
      </c>
      <c r="BC6" s="120" t="str">
        <f t="shared" ref="BC6:BC21" si="42">IF(AZ6="MLD10&amp;13","Dammam",IF(AZ6="MLD6&amp;7","Dammam",IF(AZ6="SP-R","Riyadh",IF(AZ6="RST1","Riyadh",IF(AZ6="RST2","Riyadh",IF(AZ6="RDD1","Riyadh",IF(AZ6="RDD2","Riyadh",IF(AZ6="RDD3","Riyadh",IF(AZ6="Q Path","Riyadh",IF(AZ6="Off","Riyadh"))))))))))</f>
        <v>Riyadh</v>
      </c>
      <c r="BD6" s="123" t="str">
        <f t="shared" si="6"/>
        <v>0</v>
      </c>
      <c r="BE6" s="102">
        <f t="shared" si="7"/>
        <v>0</v>
      </c>
      <c r="BF6" s="102"/>
      <c r="BG6" s="102">
        <f t="shared" si="8"/>
        <v>0</v>
      </c>
      <c r="BH6" s="102"/>
      <c r="BI6" s="3">
        <f t="shared" ref="BI6:BI21" si="43">Z6+AE6+AJ6+AO6+AT6+AY6+BD6</f>
        <v>0</v>
      </c>
      <c r="BK6" s="95" t="str">
        <f>'Dvr '!A8</f>
        <v xml:space="preserve">Saad K Al O taibi </v>
      </c>
      <c r="BL6" s="117">
        <v>0.5083333333333333</v>
      </c>
      <c r="BM6" s="110">
        <f>IFERROR(VLOOKUP(BK6,'DAS Sun'!$F$9:$Q$36,12,0),"Off")</f>
        <v>0.15486111111111112</v>
      </c>
      <c r="BN6" s="111">
        <f>IFERROR(VLOOKUP(BK6,'DAS Sun'!$F$9:$R$36,13,0),"Off")</f>
        <v>0.36319444444444443</v>
      </c>
      <c r="BO6" s="108">
        <f t="shared" si="9"/>
        <v>0.63680555555555562</v>
      </c>
      <c r="BP6" s="114">
        <f t="shared" ref="BP6:BP21" si="44">BM6+BL6</f>
        <v>0.66319444444444442</v>
      </c>
      <c r="BQ6" s="110" t="str">
        <f>IFERROR(VLOOKUP(BK6,'DAS Mon'!$F$9:$Q$39,12,0),"Off")</f>
        <v>Off</v>
      </c>
      <c r="BR6" s="111" t="str">
        <f>IFERROR(VLOOKUP(BK6,'DAS Mon'!$F$9:$R$39,13,0),"Off")</f>
        <v>Off</v>
      </c>
      <c r="BS6" s="108" t="e">
        <f t="shared" si="10"/>
        <v>#VALUE!</v>
      </c>
      <c r="BT6" s="113" t="e">
        <f t="shared" si="11"/>
        <v>#VALUE!</v>
      </c>
      <c r="BU6" s="112" t="str">
        <f>IFERROR(VLOOKUP(BK6,'DAS Tue'!$F$9:$Q$46,12,0),"Off")</f>
        <v>Off</v>
      </c>
      <c r="BV6" s="111" t="str">
        <f>IFERROR(VLOOKUP(BK6,'DAS Tue'!$F$9:$R$46,13,0),"Off")</f>
        <v>Off</v>
      </c>
      <c r="BW6" s="108" t="e">
        <f t="shared" si="12"/>
        <v>#VALUE!</v>
      </c>
      <c r="BX6" s="114" t="e">
        <f t="shared" si="13"/>
        <v>#VALUE!</v>
      </c>
      <c r="BY6" s="110">
        <f>IFERROR(VLOOKUP(BK6,'DAS Wed'!$F$9:$Q$49,12,0),"Off")</f>
        <v>0.27083333333333331</v>
      </c>
      <c r="BZ6" s="111">
        <f>IFERROR(VLOOKUP(BK6,'DAS Wed'!$F$9:$R$49,13,0),"Off")</f>
        <v>0.75347222222222221</v>
      </c>
      <c r="CA6" s="108">
        <f t="shared" si="14"/>
        <v>0.24652777777777779</v>
      </c>
      <c r="CB6" s="113" t="e">
        <f t="shared" ref="CB6:CB21" si="45">BY6+BW6</f>
        <v>#VALUE!</v>
      </c>
      <c r="CC6" s="112">
        <f>IFERROR(VLOOKUP(BK6,'DAS Thu'!$F$9:$Q$47,12,0),"Off")</f>
        <v>0.27986111111111112</v>
      </c>
      <c r="CD6" s="111">
        <f>IFERROR(VLOOKUP(BK6,'DAS Thu'!$F$9:$R$47,13,0),"Off")</f>
        <v>0.61319444444444449</v>
      </c>
      <c r="CE6" s="108">
        <f t="shared" si="15"/>
        <v>0.38680555555555551</v>
      </c>
      <c r="CF6" s="114">
        <f t="shared" ref="CF6:CF21" si="46">CC6+CA6</f>
        <v>0.52638888888888891</v>
      </c>
      <c r="CG6" s="110">
        <f>IFERROR(VLOOKUP(BK6,'DAS Fri'!$F$9:$Q$43,12,0),"Off")</f>
        <v>0.49375000000000002</v>
      </c>
      <c r="CH6" s="111">
        <f>IFERROR(VLOOKUP(BK6,'DAS Fri'!$F$9:$R$43,13,0),"Off")</f>
        <v>0.75</v>
      </c>
      <c r="CI6" s="108">
        <f t="shared" si="16"/>
        <v>0.25</v>
      </c>
      <c r="CJ6" s="113">
        <f t="shared" ref="CJ6:CJ21" si="47">CG6+CE6</f>
        <v>0.88055555555555554</v>
      </c>
      <c r="CK6" s="112">
        <f>IFERROR(VLOOKUP(BK6,'DAS Sat'!$F$9:$Q$43,12,0),"Off")</f>
        <v>0.25</v>
      </c>
      <c r="CL6" s="111">
        <f>IFERROR(VLOOKUP(BK6,'DAS Sat'!$F$9:$R$43,13,0),"Off")</f>
        <v>0.58333333333333337</v>
      </c>
      <c r="CM6" s="117">
        <f t="shared" si="17"/>
        <v>0.41666666666666663</v>
      </c>
      <c r="CN6" s="113">
        <f t="shared" ref="CN6:CN21" si="48">CK6+CI6</f>
        <v>0.5</v>
      </c>
    </row>
    <row r="7" spans="2:92" ht="21" x14ac:dyDescent="0.45">
      <c r="B7" s="95" t="str">
        <f>'Dvr '!A9</f>
        <v>Abdulrahman Mohammed Al-Juhani</v>
      </c>
      <c r="C7" s="72" t="str">
        <f>IFERROR(VLOOKUP(B7,'DAS Sun'!$F$9:$O$36,10,0),"Off")</f>
        <v>Off</v>
      </c>
      <c r="D7" s="75">
        <f>'Dvr '!E9</f>
        <v>0.33333333333333337</v>
      </c>
      <c r="E7" s="72">
        <f>IFERROR(VLOOKUP(B7,'DAS Mon'!$F$9:$O$39,10,0),"Off")</f>
        <v>0.48194444444444451</v>
      </c>
      <c r="F7" s="74">
        <f>'Dvr '!I9</f>
        <v>0.48194444444444451</v>
      </c>
      <c r="G7" s="69" t="str">
        <f>IFERROR(VLOOKUP(B7,'DAS Tue'!$F$9:$O$45,10,0),"Off")</f>
        <v>Off</v>
      </c>
      <c r="H7" s="75">
        <f>'Dvr '!M9</f>
        <v>0</v>
      </c>
      <c r="I7" s="72" t="str">
        <f>IFERROR(VLOOKUP(B7,'DAS Wed'!$F$9:$O$49,10,0),"Off")</f>
        <v>Off</v>
      </c>
      <c r="J7" s="74">
        <f>'Dvr '!Q9</f>
        <v>0</v>
      </c>
      <c r="K7" s="69">
        <f>IFERROR(VLOOKUP(B7,'DAS Thu'!$F$9:$O$47,10,0),"Off")</f>
        <v>0.20833333333333331</v>
      </c>
      <c r="L7" s="75">
        <f>'Dvr '!U9</f>
        <v>0.20833333333333331</v>
      </c>
      <c r="M7" s="72">
        <f>IFERROR(VLOOKUP(B7,'DAS Fri'!$F$9:$O$43,10,0),"Off")</f>
        <v>0.20833333333333331</v>
      </c>
      <c r="N7" s="74">
        <f>'Dvr '!Y9</f>
        <v>0.20833333333333331</v>
      </c>
      <c r="O7" s="69">
        <f>IFERROR(VLOOKUP(B7,'DAS Sat'!$F$9:$O$43,10,0),"Off")</f>
        <v>0.39236111111111105</v>
      </c>
      <c r="P7" s="74">
        <f>'Dvr '!AC9</f>
        <v>0.39236111111111105</v>
      </c>
      <c r="Q7" s="64">
        <f t="shared" si="18"/>
        <v>1.290972222222222</v>
      </c>
      <c r="R7" s="64">
        <f t="shared" si="19"/>
        <v>1.6243055555555554</v>
      </c>
      <c r="S7" s="4">
        <f t="shared" si="20"/>
        <v>3</v>
      </c>
      <c r="T7" s="127">
        <f t="shared" si="21"/>
        <v>0.33333333333333348</v>
      </c>
      <c r="U7" s="95" t="str">
        <f>'Dvr '!A9</f>
        <v>Abdulrahman Mohammed Al-Juhani</v>
      </c>
      <c r="V7" s="71" t="str">
        <f>IFERROR(VLOOKUP(U7,'DAS Sun'!$F$9:$P$36,11,0),"Off")</f>
        <v>Off</v>
      </c>
      <c r="W7" s="16">
        <f t="shared" si="22"/>
        <v>0</v>
      </c>
      <c r="X7" s="16">
        <f t="shared" si="23"/>
        <v>0</v>
      </c>
      <c r="Y7" s="120" t="str">
        <f t="shared" si="24"/>
        <v>Riyadh</v>
      </c>
      <c r="Z7" s="123" t="str">
        <f t="shared" si="0"/>
        <v>0</v>
      </c>
      <c r="AA7" s="72" t="str">
        <f>IFERROR(VLOOKUP(U7,'DAS Mon'!$F$10:$P$39,11,0),"Off")</f>
        <v>MLD4&amp;7</v>
      </c>
      <c r="AB7" s="16">
        <f t="shared" si="25"/>
        <v>0</v>
      </c>
      <c r="AC7" s="16">
        <f t="shared" si="26"/>
        <v>0</v>
      </c>
      <c r="AD7" s="120" t="b">
        <f t="shared" si="27"/>
        <v>0</v>
      </c>
      <c r="AE7" s="123" t="b">
        <f t="shared" si="1"/>
        <v>0</v>
      </c>
      <c r="AF7" s="69" t="str">
        <f>IFERROR(VLOOKUP(U7,'DAS Tue'!$F$10:$P$37,11,0),"Off")</f>
        <v>Off</v>
      </c>
      <c r="AG7" s="16">
        <f t="shared" si="28"/>
        <v>0</v>
      </c>
      <c r="AH7" s="16">
        <f t="shared" si="29"/>
        <v>0</v>
      </c>
      <c r="AI7" s="120" t="str">
        <f t="shared" si="30"/>
        <v>Riyadh</v>
      </c>
      <c r="AJ7" s="123" t="str">
        <f t="shared" si="2"/>
        <v>0</v>
      </c>
      <c r="AK7" s="72" t="str">
        <f>IFERROR(VLOOKUP(U7,'DAS Wed'!$F$12:$P$43,11,0),"Off")</f>
        <v>Off</v>
      </c>
      <c r="AL7" s="16">
        <f t="shared" si="31"/>
        <v>0</v>
      </c>
      <c r="AM7" s="16">
        <f t="shared" si="32"/>
        <v>0</v>
      </c>
      <c r="AN7" s="120" t="str">
        <f t="shared" si="33"/>
        <v>Riyadh</v>
      </c>
      <c r="AO7" s="123" t="str">
        <f t="shared" si="3"/>
        <v>0</v>
      </c>
      <c r="AP7" s="69" t="str">
        <f>IFERROR(VLOOKUP(U7,'DAS Thu'!$F$10:$P$45,11,0),"Off")</f>
        <v>MLD6</v>
      </c>
      <c r="AQ7" s="16">
        <f t="shared" si="34"/>
        <v>0</v>
      </c>
      <c r="AR7" s="16">
        <f t="shared" si="35"/>
        <v>0</v>
      </c>
      <c r="AS7" s="120" t="b">
        <f t="shared" si="36"/>
        <v>0</v>
      </c>
      <c r="AT7" s="123" t="b">
        <f t="shared" si="4"/>
        <v>0</v>
      </c>
      <c r="AU7" s="72" t="str">
        <f>IFERROR(VLOOKUP(U7,'DAS Fri'!$F$10:$P$40,11,0),"Off")</f>
        <v>MLD1</v>
      </c>
      <c r="AV7" s="16">
        <f t="shared" si="37"/>
        <v>0</v>
      </c>
      <c r="AW7" s="16">
        <f t="shared" si="38"/>
        <v>0</v>
      </c>
      <c r="AX7" s="120" t="b">
        <f t="shared" si="39"/>
        <v>0</v>
      </c>
      <c r="AY7" s="123" t="b">
        <f t="shared" si="5"/>
        <v>0</v>
      </c>
      <c r="AZ7" s="72" t="str">
        <f>IFERROR(VLOOKUP(U7,'DAS Sat'!$F$29:$P$39,11,0),"Off")</f>
        <v>Off</v>
      </c>
      <c r="BA7" s="16">
        <f t="shared" si="40"/>
        <v>0</v>
      </c>
      <c r="BB7" s="16">
        <f t="shared" si="41"/>
        <v>0</v>
      </c>
      <c r="BC7" s="120" t="str">
        <f t="shared" si="42"/>
        <v>Riyadh</v>
      </c>
      <c r="BD7" s="123" t="str">
        <f t="shared" si="6"/>
        <v>0</v>
      </c>
      <c r="BE7" s="102">
        <f t="shared" si="7"/>
        <v>0</v>
      </c>
      <c r="BF7" s="102"/>
      <c r="BG7" s="102">
        <f t="shared" si="8"/>
        <v>0</v>
      </c>
      <c r="BH7" s="102"/>
      <c r="BI7" s="3">
        <f t="shared" si="43"/>
        <v>0</v>
      </c>
      <c r="BK7" s="95" t="str">
        <f>'Dvr '!A9</f>
        <v>Abdulrahman Mohammed Al-Juhani</v>
      </c>
      <c r="BL7" s="117">
        <v>6.9444444444444198E-3</v>
      </c>
      <c r="BM7" s="110" t="str">
        <f>IFERROR(VLOOKUP(BK7,'DAS Sun'!$F$9:$Q$36,12,0),"Off")</f>
        <v>Off</v>
      </c>
      <c r="BN7" s="111" t="str">
        <f>IFERROR(VLOOKUP(BK7,'DAS Sun'!$F$9:$R$36,13,0),"Off")</f>
        <v>Off</v>
      </c>
      <c r="BO7" s="108" t="e">
        <f t="shared" si="9"/>
        <v>#VALUE!</v>
      </c>
      <c r="BP7" s="114" t="e">
        <f t="shared" si="44"/>
        <v>#VALUE!</v>
      </c>
      <c r="BQ7" s="110">
        <f>IFERROR(VLOOKUP(BK7,'DAS Mon'!$F$9:$Q$39,12,0),"Off")</f>
        <v>0.19722222222222222</v>
      </c>
      <c r="BR7" s="111">
        <f>IFERROR(VLOOKUP(BK7,'DAS Mon'!$F$9:$R$39,13,0),"Off")</f>
        <v>0.6791666666666667</v>
      </c>
      <c r="BS7" s="108">
        <f t="shared" si="10"/>
        <v>0.3208333333333333</v>
      </c>
      <c r="BT7" s="113" t="e">
        <f t="shared" si="11"/>
        <v>#VALUE!</v>
      </c>
      <c r="BU7" s="112" t="str">
        <f>IFERROR(VLOOKUP(BK7,'DAS Tue'!$F$9:$Q$46,12,0),"Off")</f>
        <v>Off</v>
      </c>
      <c r="BV7" s="111" t="str">
        <f>IFERROR(VLOOKUP(BK7,'DAS Tue'!$F$9:$R$46,13,0),"Off")</f>
        <v>Off</v>
      </c>
      <c r="BW7" s="108" t="e">
        <f t="shared" si="12"/>
        <v>#VALUE!</v>
      </c>
      <c r="BX7" s="114" t="e">
        <f t="shared" si="13"/>
        <v>#VALUE!</v>
      </c>
      <c r="BY7" s="110" t="str">
        <f>IFERROR(VLOOKUP(BK7,'DAS Wed'!$F$9:$Q$49,12,0),"Off")</f>
        <v>Off</v>
      </c>
      <c r="BZ7" s="111" t="str">
        <f>IFERROR(VLOOKUP(BK7,'DAS Wed'!$F$9:$R$49,13,0),"Off")</f>
        <v>Off</v>
      </c>
      <c r="CA7" s="108" t="e">
        <f t="shared" si="14"/>
        <v>#VALUE!</v>
      </c>
      <c r="CB7" s="113" t="e">
        <f t="shared" si="45"/>
        <v>#VALUE!</v>
      </c>
      <c r="CC7" s="112">
        <f>IFERROR(VLOOKUP(BK7,'DAS Thu'!$F$9:$Q$47,12,0),"Off")</f>
        <v>0.28333333333333333</v>
      </c>
      <c r="CD7" s="111">
        <f>IFERROR(VLOOKUP(BK7,'DAS Thu'!$F$9:$R$47,13,0),"Off")</f>
        <v>0.49166666666666664</v>
      </c>
      <c r="CE7" s="108">
        <f t="shared" si="15"/>
        <v>0.5083333333333333</v>
      </c>
      <c r="CF7" s="114" t="e">
        <f t="shared" si="46"/>
        <v>#VALUE!</v>
      </c>
      <c r="CG7" s="110">
        <f>IFERROR(VLOOKUP(BK7,'DAS Fri'!$F$9:$Q$43,12,0),"Off")</f>
        <v>0.15486111111111112</v>
      </c>
      <c r="CH7" s="111">
        <f>IFERROR(VLOOKUP(BK7,'DAS Fri'!$F$9:$R$43,13,0),"Off")</f>
        <v>0.36319444444444443</v>
      </c>
      <c r="CI7" s="108">
        <f t="shared" si="16"/>
        <v>0.63680555555555562</v>
      </c>
      <c r="CJ7" s="113">
        <f t="shared" si="47"/>
        <v>0.66319444444444442</v>
      </c>
      <c r="CK7" s="112">
        <f>IFERROR(VLOOKUP(BK7,'DAS Sat'!$F$9:$Q$43,12,0),"Off")</f>
        <v>0.20833333333333334</v>
      </c>
      <c r="CL7" s="111">
        <f>IFERROR(VLOOKUP(BK7,'DAS Sat'!$F$9:$R$43,13,0),"Off")</f>
        <v>0.60069444444444442</v>
      </c>
      <c r="CM7" s="117">
        <f t="shared" si="17"/>
        <v>0.39930555555555558</v>
      </c>
      <c r="CN7" s="113">
        <f t="shared" si="48"/>
        <v>0.84513888888888899</v>
      </c>
    </row>
    <row r="8" spans="2:92" ht="21" x14ac:dyDescent="0.45">
      <c r="B8" s="95" t="str">
        <f>'Dvr '!A10</f>
        <v xml:space="preserve">Suhayb Al Muzaini </v>
      </c>
      <c r="C8" s="72">
        <f>IFERROR(VLOOKUP(B8,'DAS Sun'!$F$9:$O$36,10,0),"Off")</f>
        <v>0.4826388888888889</v>
      </c>
      <c r="D8" s="75">
        <f>'Dvr '!E10</f>
        <v>0.4826388888888889</v>
      </c>
      <c r="E8" s="72">
        <f>IFERROR(VLOOKUP(B8,'DAS Mon'!$F$9:$O$39,10,0),"Off")</f>
        <v>0.20833333333333331</v>
      </c>
      <c r="F8" s="74">
        <f>'Dvr '!I10</f>
        <v>0.20833333333333331</v>
      </c>
      <c r="G8" s="69">
        <f>IFERROR(VLOOKUP(B8,'DAS Tue'!$F$9:$O$45,10,0),"Off")</f>
        <v>0.20833333333333331</v>
      </c>
      <c r="H8" s="75">
        <f>'Dvr '!M10</f>
        <v>0.20833333333333331</v>
      </c>
      <c r="I8" s="72" t="str">
        <f>IFERROR(VLOOKUP(B8,'DAS Wed'!$F$9:$O$49,10,0),"Off")</f>
        <v>Off</v>
      </c>
      <c r="J8" s="74">
        <f>'Dvr '!Q10</f>
        <v>0</v>
      </c>
      <c r="K8" s="69" t="str">
        <f>IFERROR(VLOOKUP(B8,'DAS Thu'!$F$9:$O$47,10,0),"Off")</f>
        <v>Off</v>
      </c>
      <c r="L8" s="75">
        <f>'Dvr '!U10</f>
        <v>0</v>
      </c>
      <c r="M8" s="72">
        <f>IFERROR(VLOOKUP(B8,'DAS Fri'!$F$9:$O$43,10,0),"Off")</f>
        <v>0.33333333333333326</v>
      </c>
      <c r="N8" s="74">
        <f>'Dvr '!Y10</f>
        <v>0.33333333333333326</v>
      </c>
      <c r="O8" s="69">
        <f>IFERROR(VLOOKUP(B8,'DAS Sat'!$F$9:$O$43,10,0),"Off")</f>
        <v>0.33333333333333326</v>
      </c>
      <c r="P8" s="74">
        <f>'Dvr '!AC10</f>
        <v>0.33333333333333326</v>
      </c>
      <c r="Q8" s="64">
        <f t="shared" si="18"/>
        <v>1.5659722222222221</v>
      </c>
      <c r="R8" s="64">
        <f t="shared" si="19"/>
        <v>1.5659722222222221</v>
      </c>
      <c r="S8" s="4">
        <f t="shared" si="20"/>
        <v>2</v>
      </c>
      <c r="T8" s="127">
        <f t="shared" si="21"/>
        <v>0</v>
      </c>
      <c r="U8" s="95" t="str">
        <f>'Dvr '!A10</f>
        <v xml:space="preserve">Suhayb Al Muzaini </v>
      </c>
      <c r="V8" s="71" t="str">
        <f>IFERROR(VLOOKUP(U8,'DAS Sun'!$F$9:$P$36,11,0),"Off")</f>
        <v>Q Path</v>
      </c>
      <c r="W8" s="16" t="str">
        <f t="shared" si="22"/>
        <v>0</v>
      </c>
      <c r="X8" s="16" t="str">
        <f t="shared" si="23"/>
        <v>0</v>
      </c>
      <c r="Y8" s="120" t="str">
        <f t="shared" si="24"/>
        <v>Riyadh</v>
      </c>
      <c r="Z8" s="123" t="str">
        <f t="shared" si="0"/>
        <v>0</v>
      </c>
      <c r="AA8" s="72" t="str">
        <f>IFERROR(VLOOKUP(U8,'DAS Mon'!$F$10:$P$39,11,0),"Off")</f>
        <v>MLD6</v>
      </c>
      <c r="AB8" s="16">
        <f t="shared" si="25"/>
        <v>0</v>
      </c>
      <c r="AC8" s="16">
        <f t="shared" si="26"/>
        <v>0</v>
      </c>
      <c r="AD8" s="120" t="b">
        <f t="shared" si="27"/>
        <v>0</v>
      </c>
      <c r="AE8" s="123" t="b">
        <f t="shared" si="1"/>
        <v>0</v>
      </c>
      <c r="AF8" s="69" t="str">
        <f>IFERROR(VLOOKUP(U8,'DAS Tue'!$F$10:$P$37,11,0),"Off")</f>
        <v>MLD1</v>
      </c>
      <c r="AG8" s="16">
        <f t="shared" si="28"/>
        <v>0</v>
      </c>
      <c r="AH8" s="16">
        <f t="shared" si="29"/>
        <v>0</v>
      </c>
      <c r="AI8" s="120" t="b">
        <f t="shared" si="30"/>
        <v>0</v>
      </c>
      <c r="AJ8" s="123" t="b">
        <f t="shared" si="2"/>
        <v>0</v>
      </c>
      <c r="AK8" s="72" t="str">
        <f>IFERROR(VLOOKUP(U8,'DAS Wed'!$F$12:$P$43,11,0),"Off")</f>
        <v>Off</v>
      </c>
      <c r="AL8" s="16">
        <f t="shared" si="31"/>
        <v>0</v>
      </c>
      <c r="AM8" s="16">
        <f t="shared" si="32"/>
        <v>0</v>
      </c>
      <c r="AN8" s="120" t="str">
        <f t="shared" si="33"/>
        <v>Riyadh</v>
      </c>
      <c r="AO8" s="123" t="str">
        <f t="shared" si="3"/>
        <v>0</v>
      </c>
      <c r="AP8" s="69" t="str">
        <f>IFERROR(VLOOKUP(U8,'DAS Thu'!$F$10:$P$45,11,0),"Off")</f>
        <v>Off</v>
      </c>
      <c r="AQ8" s="16">
        <f t="shared" si="34"/>
        <v>0</v>
      </c>
      <c r="AR8" s="16">
        <f t="shared" si="35"/>
        <v>0</v>
      </c>
      <c r="AS8" s="120" t="str">
        <f t="shared" si="36"/>
        <v>Riyadh</v>
      </c>
      <c r="AT8" s="123" t="str">
        <f t="shared" si="4"/>
        <v>0</v>
      </c>
      <c r="AU8" s="72" t="str">
        <f>IFERROR(VLOOKUP(U8,'DAS Fri'!$F$10:$P$40,11,0),"Off")</f>
        <v>RDD2</v>
      </c>
      <c r="AV8" s="16" t="str">
        <f t="shared" si="37"/>
        <v>0</v>
      </c>
      <c r="AW8" s="16" t="str">
        <f t="shared" si="38"/>
        <v>8:00</v>
      </c>
      <c r="AX8" s="120" t="str">
        <f t="shared" si="39"/>
        <v>Riyadh</v>
      </c>
      <c r="AY8" s="123" t="str">
        <f t="shared" si="5"/>
        <v>0</v>
      </c>
      <c r="AZ8" s="72" t="str">
        <f>IFERROR(VLOOKUP(U8,'DAS Sat'!$F$29:$P$39,11,0),"Off")</f>
        <v>Off</v>
      </c>
      <c r="BA8" s="16">
        <f t="shared" si="40"/>
        <v>0</v>
      </c>
      <c r="BB8" s="16">
        <f t="shared" si="41"/>
        <v>0</v>
      </c>
      <c r="BC8" s="120" t="str">
        <f t="shared" si="42"/>
        <v>Riyadh</v>
      </c>
      <c r="BD8" s="123" t="str">
        <f t="shared" si="6"/>
        <v>0</v>
      </c>
      <c r="BE8" s="102">
        <f t="shared" si="7"/>
        <v>0</v>
      </c>
      <c r="BF8" s="102"/>
      <c r="BG8" s="102">
        <f t="shared" si="8"/>
        <v>0.33333333333333331</v>
      </c>
      <c r="BH8" s="102"/>
      <c r="BI8" s="3">
        <f t="shared" si="43"/>
        <v>0</v>
      </c>
      <c r="BK8" s="95" t="str">
        <f>'Dvr '!A10</f>
        <v xml:space="preserve">Suhayb Al Muzaini </v>
      </c>
      <c r="BL8" s="117">
        <v>0.39930555555555558</v>
      </c>
      <c r="BM8" s="110">
        <f>IFERROR(VLOOKUP(BK8,'DAS Sun'!$F$9:$Q$36,12,0),"Off")</f>
        <v>0.27083333333333331</v>
      </c>
      <c r="BN8" s="111">
        <f>IFERROR(VLOOKUP(BK8,'DAS Sun'!$F$9:$R$36,13,0),"Off")</f>
        <v>0.75347222222222221</v>
      </c>
      <c r="BO8" s="108">
        <f t="shared" si="9"/>
        <v>0.24652777777777779</v>
      </c>
      <c r="BP8" s="114">
        <f t="shared" si="44"/>
        <v>0.67013888888888884</v>
      </c>
      <c r="BQ8" s="110">
        <f>IFERROR(VLOOKUP(BK8,'DAS Mon'!$F$9:$Q$39,12,0),"Off")</f>
        <v>0.28333333333333333</v>
      </c>
      <c r="BR8" s="111">
        <f>IFERROR(VLOOKUP(BK8,'DAS Mon'!$F$9:$R$39,13,0),"Off")</f>
        <v>0.49166666666666664</v>
      </c>
      <c r="BS8" s="108">
        <f t="shared" si="10"/>
        <v>0.5083333333333333</v>
      </c>
      <c r="BT8" s="113">
        <f t="shared" si="11"/>
        <v>0.52986111111111112</v>
      </c>
      <c r="BU8" s="112">
        <f>IFERROR(VLOOKUP(BK8,'DAS Tue'!$F$9:$Q$46,12,0),"Off")</f>
        <v>0.15486111111111112</v>
      </c>
      <c r="BV8" s="111">
        <f>IFERROR(VLOOKUP(BK8,'DAS Tue'!$F$9:$R$46,13,0),"Off")</f>
        <v>0.36319444444444443</v>
      </c>
      <c r="BW8" s="108">
        <f t="shared" si="12"/>
        <v>0.63680555555555562</v>
      </c>
      <c r="BX8" s="114">
        <f t="shared" si="13"/>
        <v>0.66319444444444442</v>
      </c>
      <c r="BY8" s="110" t="str">
        <f>IFERROR(VLOOKUP(BK8,'DAS Wed'!$F$9:$Q$49,12,0),"Off")</f>
        <v>Off</v>
      </c>
      <c r="BZ8" s="111" t="str">
        <f>IFERROR(VLOOKUP(BK8,'DAS Wed'!$F$9:$R$49,13,0),"Off")</f>
        <v>Off</v>
      </c>
      <c r="CA8" s="108" t="e">
        <f t="shared" si="14"/>
        <v>#VALUE!</v>
      </c>
      <c r="CB8" s="113" t="e">
        <f t="shared" si="45"/>
        <v>#VALUE!</v>
      </c>
      <c r="CC8" s="112" t="str">
        <f>IFERROR(VLOOKUP(BK8,'DAS Thu'!$F$9:$Q$47,12,0),"Off")</f>
        <v>Off</v>
      </c>
      <c r="CD8" s="111" t="str">
        <f>IFERROR(VLOOKUP(BK8,'DAS Thu'!$F$9:$R$47,13,0),"Off")</f>
        <v>Off</v>
      </c>
      <c r="CE8" s="108" t="e">
        <f t="shared" si="15"/>
        <v>#VALUE!</v>
      </c>
      <c r="CF8" s="114" t="e">
        <f t="shared" si="46"/>
        <v>#VALUE!</v>
      </c>
      <c r="CG8" s="110">
        <f>IFERROR(VLOOKUP(BK8,'DAS Fri'!$F$9:$Q$43,12,0),"Off")</f>
        <v>0.58333333333333337</v>
      </c>
      <c r="CH8" s="111">
        <f>IFERROR(VLOOKUP(BK8,'DAS Fri'!$F$9:$R$43,13,0),"Off")</f>
        <v>0.91666666666666663</v>
      </c>
      <c r="CI8" s="108">
        <f t="shared" si="16"/>
        <v>8.333333333333337E-2</v>
      </c>
      <c r="CJ8" s="113" t="e">
        <f t="shared" si="47"/>
        <v>#VALUE!</v>
      </c>
      <c r="CK8" s="112">
        <f>IFERROR(VLOOKUP(BK8,'DAS Sat'!$F$9:$Q$43,12,0),"Off")</f>
        <v>0.58333333333333337</v>
      </c>
      <c r="CL8" s="111">
        <f>IFERROR(VLOOKUP(BK8,'DAS Sat'!$F$9:$R$43,13,0),"Off")</f>
        <v>0.91666666666666663</v>
      </c>
      <c r="CM8" s="117">
        <f t="shared" si="17"/>
        <v>8.333333333333337E-2</v>
      </c>
      <c r="CN8" s="113">
        <f t="shared" si="48"/>
        <v>0.66666666666666674</v>
      </c>
    </row>
    <row r="9" spans="2:92" ht="21" x14ac:dyDescent="0.45">
      <c r="B9" s="95" t="str">
        <f>'Dvr '!A11</f>
        <v xml:space="preserve">Abdullah Yahya Sahari </v>
      </c>
      <c r="C9" s="72">
        <f>IFERROR(VLOOKUP(B9,'DAS Sun'!$F$9:$O$36,10,0),"Off")</f>
        <v>0.33333333333333326</v>
      </c>
      <c r="D9" s="75">
        <f>'Dvr '!E11</f>
        <v>0.33333333333333326</v>
      </c>
      <c r="E9" s="72">
        <f>IFERROR(VLOOKUP(B9,'DAS Mon'!$F$9:$O$39,10,0),"Off")</f>
        <v>0.20833333333333337</v>
      </c>
      <c r="F9" s="74">
        <f>'Dvr '!I11</f>
        <v>0.33333333333333326</v>
      </c>
      <c r="G9" s="69">
        <f>IFERROR(VLOOKUP(B9,'DAS Tue'!$F$9:$O$45,10,0),"Off")</f>
        <v>0.20833333333333337</v>
      </c>
      <c r="H9" s="75">
        <f>'Dvr '!M11</f>
        <v>0.33333333333333326</v>
      </c>
      <c r="I9" s="72">
        <f>IFERROR(VLOOKUP(B9,'DAS Wed'!$F$9:$O$49,10,0),"Off")</f>
        <v>0.33333333333333326</v>
      </c>
      <c r="J9" s="74">
        <f>'Dvr '!Q11</f>
        <v>0.33333333333333326</v>
      </c>
      <c r="K9" s="69" t="str">
        <f>IFERROR(VLOOKUP(B9,'DAS Thu'!$F$9:$O$47,10,0),"Off")</f>
        <v>Off</v>
      </c>
      <c r="L9" s="75">
        <f>'Dvr '!U11</f>
        <v>0</v>
      </c>
      <c r="M9" s="72" t="str">
        <f>IFERROR(VLOOKUP(B9,'DAS Fri'!$F$9:$O$43,10,0),"Off")</f>
        <v>Off</v>
      </c>
      <c r="N9" s="74">
        <f>'Dvr '!Y11</f>
        <v>0</v>
      </c>
      <c r="O9" s="69">
        <f>IFERROR(VLOOKUP(B9,'DAS Sat'!$F$9:$O$43,10,0),"Off")</f>
        <v>0.20833333333333337</v>
      </c>
      <c r="P9" s="74">
        <f>'Dvr '!AC11</f>
        <v>0.20833333333333337</v>
      </c>
      <c r="Q9" s="64">
        <f t="shared" si="18"/>
        <v>1.2916666666666665</v>
      </c>
      <c r="R9" s="64">
        <f t="shared" si="19"/>
        <v>1.5416666666666665</v>
      </c>
      <c r="S9" s="4">
        <f t="shared" si="20"/>
        <v>2</v>
      </c>
      <c r="T9" s="127">
        <f t="shared" si="21"/>
        <v>0.25</v>
      </c>
      <c r="U9" s="95" t="str">
        <f>'Dvr '!A11</f>
        <v xml:space="preserve">Abdullah Yahya Sahari </v>
      </c>
      <c r="V9" s="71" t="str">
        <f>IFERROR(VLOOKUP(U9,'DAS Sun'!$F$9:$P$36,11,0),"Off")</f>
        <v>SP-R</v>
      </c>
      <c r="W9" s="16" t="str">
        <f t="shared" si="22"/>
        <v>0</v>
      </c>
      <c r="X9" s="16" t="str">
        <f t="shared" si="23"/>
        <v>0</v>
      </c>
      <c r="Y9" s="120" t="str">
        <f t="shared" si="24"/>
        <v>Riyadh</v>
      </c>
      <c r="Z9" s="123" t="str">
        <f t="shared" si="0"/>
        <v>0</v>
      </c>
      <c r="AA9" s="72" t="str">
        <f>IFERROR(VLOOKUP(U9,'DAS Mon'!$F$10:$P$39,11,0),"Off")</f>
        <v>MLD16</v>
      </c>
      <c r="AB9" s="16">
        <f t="shared" si="25"/>
        <v>0</v>
      </c>
      <c r="AC9" s="16">
        <f t="shared" si="26"/>
        <v>0</v>
      </c>
      <c r="AD9" s="120" t="b">
        <f t="shared" si="27"/>
        <v>0</v>
      </c>
      <c r="AE9" s="123" t="b">
        <f t="shared" si="1"/>
        <v>0</v>
      </c>
      <c r="AF9" s="69" t="str">
        <f>IFERROR(VLOOKUP(U9,'DAS Tue'!$F$10:$P$37,11,0),"Off")</f>
        <v>MLD17</v>
      </c>
      <c r="AG9" s="16">
        <f t="shared" si="28"/>
        <v>0</v>
      </c>
      <c r="AH9" s="16">
        <f t="shared" si="29"/>
        <v>0</v>
      </c>
      <c r="AI9" s="120" t="b">
        <f t="shared" si="30"/>
        <v>0</v>
      </c>
      <c r="AJ9" s="123" t="b">
        <f t="shared" si="2"/>
        <v>0</v>
      </c>
      <c r="AK9" s="72" t="str">
        <f>IFERROR(VLOOKUP(U9,'DAS Wed'!$F$12:$P$43,11,0),"Off")</f>
        <v>SP-R</v>
      </c>
      <c r="AL9" s="16" t="str">
        <f t="shared" si="31"/>
        <v>0</v>
      </c>
      <c r="AM9" s="16" t="str">
        <f t="shared" si="32"/>
        <v>0</v>
      </c>
      <c r="AN9" s="120" t="str">
        <f t="shared" si="33"/>
        <v>Riyadh</v>
      </c>
      <c r="AO9" s="123" t="str">
        <f t="shared" si="3"/>
        <v>0</v>
      </c>
      <c r="AP9" s="69" t="str">
        <f>IFERROR(VLOOKUP(U9,'DAS Thu'!$F$10:$P$45,11,0),"Off")</f>
        <v>Off</v>
      </c>
      <c r="AQ9" s="16">
        <f t="shared" si="34"/>
        <v>0</v>
      </c>
      <c r="AR9" s="16">
        <f t="shared" si="35"/>
        <v>0</v>
      </c>
      <c r="AS9" s="120" t="str">
        <f t="shared" si="36"/>
        <v>Riyadh</v>
      </c>
      <c r="AT9" s="123" t="str">
        <f t="shared" si="4"/>
        <v>0</v>
      </c>
      <c r="AU9" s="72" t="str">
        <f>IFERROR(VLOOKUP(U9,'DAS Fri'!$F$10:$P$40,11,0),"Off")</f>
        <v>Off</v>
      </c>
      <c r="AV9" s="16">
        <f t="shared" si="37"/>
        <v>0</v>
      </c>
      <c r="AW9" s="16">
        <f t="shared" si="38"/>
        <v>0</v>
      </c>
      <c r="AX9" s="120" t="str">
        <f t="shared" si="39"/>
        <v>Riyadh</v>
      </c>
      <c r="AY9" s="123" t="str">
        <f t="shared" si="5"/>
        <v>0</v>
      </c>
      <c r="AZ9" s="72" t="str">
        <f>IFERROR(VLOOKUP(U9,'DAS Sat'!$F$29:$P$39,11,0),"Off")</f>
        <v>MLD16</v>
      </c>
      <c r="BA9" s="16">
        <f t="shared" si="40"/>
        <v>0</v>
      </c>
      <c r="BB9" s="16">
        <f t="shared" si="41"/>
        <v>0</v>
      </c>
      <c r="BC9" s="120" t="b">
        <f t="shared" si="42"/>
        <v>0</v>
      </c>
      <c r="BD9" s="123" t="b">
        <f t="shared" si="6"/>
        <v>0</v>
      </c>
      <c r="BE9" s="102">
        <f t="shared" si="7"/>
        <v>0</v>
      </c>
      <c r="BF9" s="102"/>
      <c r="BG9" s="102">
        <f t="shared" si="8"/>
        <v>0</v>
      </c>
      <c r="BH9" s="102"/>
      <c r="BI9" s="3">
        <f t="shared" si="43"/>
        <v>0</v>
      </c>
      <c r="BK9" s="95" t="str">
        <f>'Dvr '!A11</f>
        <v xml:space="preserve">Abdullah Yahya Sahari </v>
      </c>
      <c r="BL9" s="117">
        <v>-8.3333333333333259E-2</v>
      </c>
      <c r="BM9" s="110">
        <f>IFERROR(VLOOKUP(BK9,'DAS Sun'!$F$9:$Q$36,12,0),"Off")</f>
        <v>0.75</v>
      </c>
      <c r="BN9" s="111">
        <f>IFERROR(VLOOKUP(BK9,'DAS Sun'!$F$9:$R$36,13,0),"Off")</f>
        <v>1.0833333333333333</v>
      </c>
      <c r="BO9" s="108">
        <f t="shared" si="9"/>
        <v>-8.3333333333333259E-2</v>
      </c>
      <c r="BP9" s="114">
        <f t="shared" si="44"/>
        <v>0.66666666666666674</v>
      </c>
      <c r="BQ9" s="110">
        <f>IFERROR(VLOOKUP(BK9,'DAS Mon'!$F$9:$Q$39,12,0),"Off")</f>
        <v>0.75902777777777775</v>
      </c>
      <c r="BR9" s="111">
        <f>IFERROR(VLOOKUP(BK9,'DAS Mon'!$F$9:$R$39,13,0),"Off")</f>
        <v>0.96736111111111112</v>
      </c>
      <c r="BS9" s="108">
        <f t="shared" si="10"/>
        <v>3.2638888888888884E-2</v>
      </c>
      <c r="BT9" s="113">
        <f t="shared" si="11"/>
        <v>0.67569444444444449</v>
      </c>
      <c r="BU9" s="112">
        <f>IFERROR(VLOOKUP(BK9,'DAS Tue'!$F$9:$Q$46,12,0),"Off")</f>
        <v>0.79305555555555551</v>
      </c>
      <c r="BV9" s="111">
        <f>IFERROR(VLOOKUP(BK9,'DAS Tue'!$F$9:$R$46,13,0),"Off")</f>
        <v>1.0013888888888889</v>
      </c>
      <c r="BW9" s="108">
        <f t="shared" si="12"/>
        <v>-1.388888888888884E-3</v>
      </c>
      <c r="BX9" s="114">
        <f t="shared" si="13"/>
        <v>0.8256944444444444</v>
      </c>
      <c r="BY9" s="110">
        <f>IFERROR(VLOOKUP(BK9,'DAS Wed'!$F$9:$Q$49,12,0),"Off")</f>
        <v>0.75</v>
      </c>
      <c r="BZ9" s="111">
        <f>IFERROR(VLOOKUP(BK9,'DAS Wed'!$F$9:$R$49,13,0),"Off")</f>
        <v>1.0833333333333333</v>
      </c>
      <c r="CA9" s="108">
        <f t="shared" si="14"/>
        <v>-8.3333333333333259E-2</v>
      </c>
      <c r="CB9" s="113">
        <f t="shared" si="45"/>
        <v>0.74861111111111112</v>
      </c>
      <c r="CC9" s="112" t="str">
        <f>IFERROR(VLOOKUP(BK9,'DAS Thu'!$F$9:$Q$47,12,0),"Off")</f>
        <v>Off</v>
      </c>
      <c r="CD9" s="111" t="str">
        <f>IFERROR(VLOOKUP(BK9,'DAS Thu'!$F$9:$R$47,13,0),"Off")</f>
        <v>Off</v>
      </c>
      <c r="CE9" s="108" t="e">
        <f t="shared" si="15"/>
        <v>#VALUE!</v>
      </c>
      <c r="CF9" s="114" t="e">
        <f t="shared" si="46"/>
        <v>#VALUE!</v>
      </c>
      <c r="CG9" s="110" t="str">
        <f>IFERROR(VLOOKUP(BK9,'DAS Fri'!$F$9:$Q$43,12,0),"Off")</f>
        <v>Off</v>
      </c>
      <c r="CH9" s="111" t="str">
        <f>IFERROR(VLOOKUP(BK9,'DAS Fri'!$F$9:$R$43,13,0),"Off")</f>
        <v>Off</v>
      </c>
      <c r="CI9" s="108" t="e">
        <f t="shared" si="16"/>
        <v>#VALUE!</v>
      </c>
      <c r="CJ9" s="113" t="e">
        <f t="shared" si="47"/>
        <v>#VALUE!</v>
      </c>
      <c r="CK9" s="112">
        <f>IFERROR(VLOOKUP(BK9,'DAS Sat'!$F$9:$Q$43,12,0),"Off")</f>
        <v>0.75902777777777775</v>
      </c>
      <c r="CL9" s="111">
        <f>IFERROR(VLOOKUP(BK9,'DAS Sat'!$F$9:$R$43,13,0),"Off")</f>
        <v>0.96736111111111112</v>
      </c>
      <c r="CM9" s="117">
        <f t="shared" si="17"/>
        <v>3.2638888888888884E-2</v>
      </c>
      <c r="CN9" s="113" t="e">
        <f t="shared" si="48"/>
        <v>#VALUE!</v>
      </c>
    </row>
    <row r="10" spans="2:92" ht="21" x14ac:dyDescent="0.45">
      <c r="B10" s="95" t="str">
        <f>'Dvr '!A12</f>
        <v>Hussam D Al-Hajji</v>
      </c>
      <c r="C10" s="72">
        <f>IFERROR(VLOOKUP(B10,'DAS Sun'!$F$9:$O$36,10,0),"Off")</f>
        <v>0.20833333333333337</v>
      </c>
      <c r="D10" s="75">
        <f>'Dvr '!E12</f>
        <v>0.20833333333333337</v>
      </c>
      <c r="E10" s="72">
        <f>IFERROR(VLOOKUP(B10,'DAS Mon'!$F$9:$O$39,10,0),"Off")</f>
        <v>0.33333333333333326</v>
      </c>
      <c r="F10" s="74">
        <f>'Dvr '!I12</f>
        <v>0.33333333333333326</v>
      </c>
      <c r="G10" s="69">
        <f>IFERROR(VLOOKUP(B10,'DAS Tue'!$F$9:$O$45,10,0),"Off")</f>
        <v>0.33333333333333326</v>
      </c>
      <c r="H10" s="75">
        <f>'Dvr '!M12</f>
        <v>0.33333333333333326</v>
      </c>
      <c r="I10" s="72">
        <f>IFERROR(VLOOKUP(B10,'DAS Wed'!$F$9:$O$49,10,0),"Off")</f>
        <v>0.20833333333333337</v>
      </c>
      <c r="J10" s="74">
        <f>'Dvr '!Q12</f>
        <v>0.20833333333333337</v>
      </c>
      <c r="K10" s="69">
        <f>IFERROR(VLOOKUP(B10,'DAS Thu'!$F$9:$O$47,10,0),"Off")</f>
        <v>0.20833333333333337</v>
      </c>
      <c r="L10" s="75">
        <f>'Dvr '!U12</f>
        <v>0.20833333333333337</v>
      </c>
      <c r="M10" s="72" t="str">
        <f>IFERROR(VLOOKUP(B10,'DAS Fri'!$F$9:$O$43,10,0),"Off")</f>
        <v>Off</v>
      </c>
      <c r="N10" s="74">
        <f>'Dvr '!Y12</f>
        <v>0</v>
      </c>
      <c r="O10" s="69" t="str">
        <f>IFERROR(VLOOKUP(B10,'DAS Sat'!$F$9:$O$43,10,0),"Off")</f>
        <v>Off</v>
      </c>
      <c r="P10" s="74">
        <f>'Dvr '!AC12</f>
        <v>0</v>
      </c>
      <c r="Q10" s="64">
        <f t="shared" si="18"/>
        <v>1.2916666666666665</v>
      </c>
      <c r="R10" s="64">
        <f t="shared" si="19"/>
        <v>1.2916666666666665</v>
      </c>
      <c r="S10" s="4">
        <f t="shared" si="20"/>
        <v>2</v>
      </c>
      <c r="T10" s="127">
        <f t="shared" si="21"/>
        <v>0</v>
      </c>
      <c r="U10" s="95" t="str">
        <f>'Dvr '!A12</f>
        <v>Hussam D Al-Hajji</v>
      </c>
      <c r="V10" s="71" t="str">
        <f>IFERROR(VLOOKUP(U10,'DAS Sun'!$F$9:$P$36,11,0),"Off")</f>
        <v>MLD17</v>
      </c>
      <c r="W10" s="16">
        <f t="shared" si="22"/>
        <v>0</v>
      </c>
      <c r="X10" s="16">
        <f t="shared" si="23"/>
        <v>0</v>
      </c>
      <c r="Y10" s="120" t="b">
        <f t="shared" si="24"/>
        <v>0</v>
      </c>
      <c r="Z10" s="123" t="b">
        <f t="shared" si="0"/>
        <v>0</v>
      </c>
      <c r="AA10" s="72" t="str">
        <f>IFERROR(VLOOKUP(U10,'DAS Mon'!$F$10:$P$39,11,0),"Off")</f>
        <v>SP-R</v>
      </c>
      <c r="AB10" s="16" t="str">
        <f t="shared" si="25"/>
        <v>0</v>
      </c>
      <c r="AC10" s="16" t="str">
        <f t="shared" si="26"/>
        <v>0</v>
      </c>
      <c r="AD10" s="120" t="str">
        <f t="shared" si="27"/>
        <v>Riyadh</v>
      </c>
      <c r="AE10" s="123" t="str">
        <f t="shared" si="1"/>
        <v>0</v>
      </c>
      <c r="AF10" s="69" t="str">
        <f>IFERROR(VLOOKUP(U10,'DAS Tue'!$F$10:$P$37,11,0),"Off")</f>
        <v>SP-R</v>
      </c>
      <c r="AG10" s="16" t="str">
        <f t="shared" si="28"/>
        <v>0</v>
      </c>
      <c r="AH10" s="16" t="str">
        <f t="shared" si="29"/>
        <v>0</v>
      </c>
      <c r="AI10" s="120" t="str">
        <f t="shared" si="30"/>
        <v>Riyadh</v>
      </c>
      <c r="AJ10" s="123" t="str">
        <f t="shared" si="2"/>
        <v>0</v>
      </c>
      <c r="AK10" s="72" t="str">
        <f>IFERROR(VLOOKUP(U10,'DAS Wed'!$F$12:$P$43,11,0),"Off")</f>
        <v>MLD16</v>
      </c>
      <c r="AL10" s="16">
        <f t="shared" si="31"/>
        <v>0</v>
      </c>
      <c r="AM10" s="16">
        <f t="shared" si="32"/>
        <v>0</v>
      </c>
      <c r="AN10" s="120" t="b">
        <f t="shared" si="33"/>
        <v>0</v>
      </c>
      <c r="AO10" s="123" t="b">
        <f t="shared" si="3"/>
        <v>0</v>
      </c>
      <c r="AP10" s="69" t="str">
        <f>IFERROR(VLOOKUP(U10,'DAS Thu'!$F$10:$P$45,11,0),"Off")</f>
        <v>MLD17</v>
      </c>
      <c r="AQ10" s="16">
        <f t="shared" si="34"/>
        <v>0</v>
      </c>
      <c r="AR10" s="16">
        <f t="shared" si="35"/>
        <v>0</v>
      </c>
      <c r="AS10" s="120" t="b">
        <f t="shared" si="36"/>
        <v>0</v>
      </c>
      <c r="AT10" s="123" t="b">
        <f t="shared" si="4"/>
        <v>0</v>
      </c>
      <c r="AU10" s="72" t="str">
        <f>IFERROR(VLOOKUP(U10,'DAS Fri'!$F$10:$P$40,11,0),"Off")</f>
        <v>Off</v>
      </c>
      <c r="AV10" s="16">
        <f t="shared" si="37"/>
        <v>0</v>
      </c>
      <c r="AW10" s="16">
        <f t="shared" si="38"/>
        <v>0</v>
      </c>
      <c r="AX10" s="120" t="str">
        <f t="shared" si="39"/>
        <v>Riyadh</v>
      </c>
      <c r="AY10" s="123" t="str">
        <f t="shared" si="5"/>
        <v>0</v>
      </c>
      <c r="AZ10" s="72" t="str">
        <f>IFERROR(VLOOKUP(U10,'DAS Sat'!$F$29:$P$39,11,0),"Off")</f>
        <v>Off</v>
      </c>
      <c r="BA10" s="16">
        <f t="shared" si="40"/>
        <v>0</v>
      </c>
      <c r="BB10" s="16">
        <f t="shared" si="41"/>
        <v>0</v>
      </c>
      <c r="BC10" s="120" t="str">
        <f t="shared" si="42"/>
        <v>Riyadh</v>
      </c>
      <c r="BD10" s="123" t="str">
        <f t="shared" si="6"/>
        <v>0</v>
      </c>
      <c r="BE10" s="102">
        <f t="shared" si="7"/>
        <v>0</v>
      </c>
      <c r="BF10" s="102"/>
      <c r="BG10" s="102">
        <f t="shared" si="8"/>
        <v>0</v>
      </c>
      <c r="BH10" s="102"/>
      <c r="BI10" s="3">
        <f t="shared" si="43"/>
        <v>0</v>
      </c>
      <c r="BK10" s="95" t="str">
        <f>'Dvr '!A12</f>
        <v>Hussam D Al-Hajji</v>
      </c>
      <c r="BL10" s="117">
        <v>3.2638888888888884E-2</v>
      </c>
      <c r="BM10" s="110">
        <f>IFERROR(VLOOKUP(BK10,'DAS Sun'!$F$9:$Q$36,12,0),"Off")</f>
        <v>0.79305555555555551</v>
      </c>
      <c r="BN10" s="111">
        <f>IFERROR(VLOOKUP(BK10,'DAS Sun'!$F$9:$R$36,13,0),"Off")</f>
        <v>1.0013888888888889</v>
      </c>
      <c r="BO10" s="108">
        <f t="shared" si="9"/>
        <v>-1.388888888888884E-3</v>
      </c>
      <c r="BP10" s="114">
        <f t="shared" si="44"/>
        <v>0.8256944444444444</v>
      </c>
      <c r="BQ10" s="110">
        <f>IFERROR(VLOOKUP(BK10,'DAS Mon'!$F$9:$Q$39,12,0),"Off")</f>
        <v>0.75</v>
      </c>
      <c r="BR10" s="111">
        <f>IFERROR(VLOOKUP(BK10,'DAS Mon'!$F$9:$R$39,13,0),"Off")</f>
        <v>1.0833333333333333</v>
      </c>
      <c r="BS10" s="108">
        <f t="shared" si="10"/>
        <v>-8.3333333333333259E-2</v>
      </c>
      <c r="BT10" s="113">
        <f t="shared" si="11"/>
        <v>0.74861111111111112</v>
      </c>
      <c r="BU10" s="112">
        <f>IFERROR(VLOOKUP(BK10,'DAS Tue'!$F$9:$Q$46,12,0),"Off")</f>
        <v>0.75</v>
      </c>
      <c r="BV10" s="111">
        <f>IFERROR(VLOOKUP(BK10,'DAS Tue'!$F$9:$R$46,13,0),"Off")</f>
        <v>1.0833333333333333</v>
      </c>
      <c r="BW10" s="108">
        <f t="shared" si="12"/>
        <v>-8.3333333333333259E-2</v>
      </c>
      <c r="BX10" s="114">
        <f t="shared" si="13"/>
        <v>0.66666666666666674</v>
      </c>
      <c r="BY10" s="110">
        <f>IFERROR(VLOOKUP(BK10,'DAS Wed'!$F$9:$Q$49,12,0),"Off")</f>
        <v>0.75902777777777775</v>
      </c>
      <c r="BZ10" s="111">
        <f>IFERROR(VLOOKUP(BK10,'DAS Wed'!$F$9:$R$49,13,0),"Off")</f>
        <v>0.96736111111111112</v>
      </c>
      <c r="CA10" s="108">
        <f t="shared" si="14"/>
        <v>3.2638888888888884E-2</v>
      </c>
      <c r="CB10" s="113">
        <f t="shared" si="45"/>
        <v>0.67569444444444449</v>
      </c>
      <c r="CC10" s="112">
        <f>IFERROR(VLOOKUP(BK10,'DAS Thu'!$F$9:$Q$47,12,0),"Off")</f>
        <v>0.79305555555555551</v>
      </c>
      <c r="CD10" s="111">
        <f>IFERROR(VLOOKUP(BK10,'DAS Thu'!$F$9:$R$47,13,0),"Off")</f>
        <v>1.0013888888888889</v>
      </c>
      <c r="CE10" s="108">
        <f t="shared" si="15"/>
        <v>-1.388888888888884E-3</v>
      </c>
      <c r="CF10" s="114">
        <f t="shared" si="46"/>
        <v>0.8256944444444444</v>
      </c>
      <c r="CG10" s="110" t="str">
        <f>IFERROR(VLOOKUP(BK10,'DAS Fri'!$F$9:$Q$43,12,0),"Off")</f>
        <v>Off</v>
      </c>
      <c r="CH10" s="111" t="str">
        <f>IFERROR(VLOOKUP(BK10,'DAS Fri'!$F$9:$R$43,13,0),"Off")</f>
        <v>Off</v>
      </c>
      <c r="CI10" s="108" t="e">
        <f t="shared" si="16"/>
        <v>#VALUE!</v>
      </c>
      <c r="CJ10" s="113" t="e">
        <f t="shared" si="47"/>
        <v>#VALUE!</v>
      </c>
      <c r="CK10" s="112" t="str">
        <f>IFERROR(VLOOKUP(BK10,'DAS Sat'!$F$9:$Q$43,12,0),"Off")</f>
        <v>Off</v>
      </c>
      <c r="CL10" s="111" t="str">
        <f>IFERROR(VLOOKUP(BK10,'DAS Sat'!$F$9:$R$43,13,0),"Off")</f>
        <v>Off</v>
      </c>
      <c r="CM10" s="117" t="e">
        <f t="shared" si="17"/>
        <v>#VALUE!</v>
      </c>
      <c r="CN10" s="113" t="e">
        <f t="shared" si="48"/>
        <v>#VALUE!</v>
      </c>
    </row>
    <row r="11" spans="2:92" ht="21" x14ac:dyDescent="0.45">
      <c r="B11" s="95" t="str">
        <f>'Dvr '!A13</f>
        <v xml:space="preserve">Abdulaziz bin Nasser Marghalani </v>
      </c>
      <c r="C11" s="72" t="str">
        <f>IFERROR(VLOOKUP(B11,'DAS Sun'!$F$9:$O$36,10,0),"Off")</f>
        <v>Off</v>
      </c>
      <c r="D11" s="75">
        <f>'Dvr '!E13</f>
        <v>0</v>
      </c>
      <c r="E11" s="72">
        <f>IFERROR(VLOOKUP(B11,'DAS Mon'!$F$9:$O$39,10,0),"Off")</f>
        <v>0.4826388888888889</v>
      </c>
      <c r="F11" s="74">
        <f>'Dvr '!I13</f>
        <v>0.33333333333333337</v>
      </c>
      <c r="G11" s="69">
        <f>IFERROR(VLOOKUP(B11,'DAS Tue'!$F$9:$O$45,10,0),"Off")</f>
        <v>0.4826388888888889</v>
      </c>
      <c r="H11" s="75">
        <f>'Dvr '!M13</f>
        <v>0.33333333333333337</v>
      </c>
      <c r="I11" s="72">
        <f>IFERROR(VLOOKUP(B11,'DAS Wed'!$F$9:$O$49,10,0),"Off")</f>
        <v>0.33333333333333337</v>
      </c>
      <c r="J11" s="74">
        <f>'Dvr '!Q13</f>
        <v>0.33333333333333337</v>
      </c>
      <c r="K11" s="69">
        <f>IFERROR(VLOOKUP(B11,'DAS Thu'!$F$9:$O$47,10,0),"Off")</f>
        <v>0.33333333333333337</v>
      </c>
      <c r="L11" s="75">
        <f>'Dvr '!U13</f>
        <v>0.33333333333333337</v>
      </c>
      <c r="M11" s="72" t="str">
        <f>IFERROR(VLOOKUP(B11,'DAS Fri'!$F$9:$O$43,10,0),"Off")</f>
        <v>Off</v>
      </c>
      <c r="N11" s="74">
        <f>'Dvr '!Y13</f>
        <v>0</v>
      </c>
      <c r="O11" s="69" t="str">
        <f>IFERROR(VLOOKUP(B11,'DAS Sat'!$F$9:$O$43,10,0),"Off")</f>
        <v>Off</v>
      </c>
      <c r="P11" s="74">
        <f>'Dvr '!AC13</f>
        <v>0</v>
      </c>
      <c r="Q11" s="64">
        <f t="shared" si="18"/>
        <v>1.6319444444444446</v>
      </c>
      <c r="R11" s="64">
        <f t="shared" si="19"/>
        <v>1.3333333333333335</v>
      </c>
      <c r="S11" s="4">
        <f t="shared" si="20"/>
        <v>3</v>
      </c>
      <c r="T11" s="127">
        <f t="shared" si="21"/>
        <v>-0.29861111111111116</v>
      </c>
      <c r="U11" s="95" t="str">
        <f>'Dvr '!A13</f>
        <v xml:space="preserve">Abdulaziz bin Nasser Marghalani </v>
      </c>
      <c r="V11" s="71" t="str">
        <f>IFERROR(VLOOKUP(U11,'DAS Sun'!$F$9:$P$36,11,0),"Off")</f>
        <v>Off</v>
      </c>
      <c r="W11" s="16">
        <f t="shared" si="22"/>
        <v>0</v>
      </c>
      <c r="X11" s="16">
        <f t="shared" si="23"/>
        <v>0</v>
      </c>
      <c r="Y11" s="120" t="str">
        <f t="shared" si="24"/>
        <v>Riyadh</v>
      </c>
      <c r="Z11" s="123" t="str">
        <f t="shared" ref="Z11:Z21" si="49">IF(Y11="Riyadh","0",IF(Y11="Dammam","449"))</f>
        <v>0</v>
      </c>
      <c r="AA11" s="72" t="str">
        <f>IFERROR(VLOOKUP(U11,'DAS Mon'!$F$10:$P$39,11,0),"Off")</f>
        <v>Q Path</v>
      </c>
      <c r="AB11" s="16" t="str">
        <f t="shared" si="25"/>
        <v>0</v>
      </c>
      <c r="AC11" s="16" t="str">
        <f t="shared" si="26"/>
        <v>0</v>
      </c>
      <c r="AD11" s="120" t="str">
        <f t="shared" si="27"/>
        <v>Riyadh</v>
      </c>
      <c r="AE11" s="123" t="str">
        <f t="shared" ref="AE11:AE21" si="50">IF(AD11="Riyadh","0",IF(AD11="Dammam","449"))</f>
        <v>0</v>
      </c>
      <c r="AF11" s="69" t="str">
        <f>IFERROR(VLOOKUP(U11,'DAS Tue'!$F$10:$P$37,11,0),"Off")</f>
        <v>Q Path</v>
      </c>
      <c r="AG11" s="16" t="str">
        <f t="shared" si="28"/>
        <v>0</v>
      </c>
      <c r="AH11" s="16" t="str">
        <f t="shared" si="29"/>
        <v>0</v>
      </c>
      <c r="AI11" s="120" t="str">
        <f t="shared" si="30"/>
        <v>Riyadh</v>
      </c>
      <c r="AJ11" s="123" t="str">
        <f t="shared" ref="AJ11:AJ21" si="51">IF(AI11="Riyadh","0",IF(AI11="Dammam","449"))</f>
        <v>0</v>
      </c>
      <c r="AK11" s="72" t="str">
        <f>IFERROR(VLOOKUP(U11,'DAS Wed'!$F$12:$P$43,11,0),"Off")</f>
        <v>SP-R</v>
      </c>
      <c r="AL11" s="16" t="str">
        <f t="shared" si="31"/>
        <v>0</v>
      </c>
      <c r="AM11" s="16" t="str">
        <f t="shared" si="32"/>
        <v>0</v>
      </c>
      <c r="AN11" s="120" t="str">
        <f t="shared" si="33"/>
        <v>Riyadh</v>
      </c>
      <c r="AO11" s="123" t="str">
        <f t="shared" ref="AO11:AO21" si="52">IF(AN11="Riyadh","0",IF(AN11="Dammam","449"))</f>
        <v>0</v>
      </c>
      <c r="AP11" s="69" t="str">
        <f>IFERROR(VLOOKUP(U11,'DAS Thu'!$F$10:$P$45,11,0),"Off")</f>
        <v>SP-R</v>
      </c>
      <c r="AQ11" s="16" t="str">
        <f t="shared" si="34"/>
        <v>0</v>
      </c>
      <c r="AR11" s="16" t="str">
        <f t="shared" si="35"/>
        <v>0</v>
      </c>
      <c r="AS11" s="120" t="str">
        <f t="shared" si="36"/>
        <v>Riyadh</v>
      </c>
      <c r="AT11" s="123" t="str">
        <f t="shared" ref="AT11:AT21" si="53">IF(AS11="Riyadh","0",IF(AS11="Dammam","449"))</f>
        <v>0</v>
      </c>
      <c r="AU11" s="72" t="str">
        <f>IFERROR(VLOOKUP(U11,'DAS Fri'!$F$10:$P$40,11,0),"Off")</f>
        <v>Off</v>
      </c>
      <c r="AV11" s="16">
        <f t="shared" si="37"/>
        <v>0</v>
      </c>
      <c r="AW11" s="16">
        <f t="shared" si="38"/>
        <v>0</v>
      </c>
      <c r="AX11" s="120" t="str">
        <f t="shared" si="39"/>
        <v>Riyadh</v>
      </c>
      <c r="AY11" s="123" t="str">
        <f t="shared" ref="AY11:AY21" si="54">IF(AX11="Riyadh","0",IF(AX11="Dammam","449"))</f>
        <v>0</v>
      </c>
      <c r="AZ11" s="72" t="str">
        <f>IFERROR(VLOOKUP(U11,'DAS Sat'!$F$29:$P$39,11,0),"Off")</f>
        <v>Off</v>
      </c>
      <c r="BA11" s="16">
        <f t="shared" si="40"/>
        <v>0</v>
      </c>
      <c r="BB11" s="16">
        <f t="shared" si="41"/>
        <v>0</v>
      </c>
      <c r="BC11" s="120" t="str">
        <f t="shared" si="42"/>
        <v>Riyadh</v>
      </c>
      <c r="BD11" s="123" t="str">
        <f t="shared" ref="BD11:BD21" si="55">IF(BC11="Riyadh","0",IF(BC11="Dammam","449"))</f>
        <v>0</v>
      </c>
      <c r="BE11" s="102">
        <f t="shared" si="7"/>
        <v>0</v>
      </c>
      <c r="BF11" s="102"/>
      <c r="BG11" s="102">
        <f t="shared" si="8"/>
        <v>0</v>
      </c>
      <c r="BH11" s="102"/>
      <c r="BI11" s="3">
        <f t="shared" si="43"/>
        <v>0</v>
      </c>
      <c r="BK11" s="95" t="str">
        <f>'Dvr '!A13</f>
        <v xml:space="preserve">Abdulaziz bin Nasser Marghalani </v>
      </c>
      <c r="BL11" s="117" t="e">
        <v>#VALUE!</v>
      </c>
      <c r="BM11" s="110" t="str">
        <f>IFERROR(VLOOKUP(BK11,'DAS Sun'!$F$9:$Q$36,12,0),"Off")</f>
        <v>Off</v>
      </c>
      <c r="BN11" s="111" t="str">
        <f>IFERROR(VLOOKUP(BK11,'DAS Sun'!$F$9:$R$36,13,0),"Off")</f>
        <v>Off</v>
      </c>
      <c r="BO11" s="108" t="e">
        <f t="shared" si="9"/>
        <v>#VALUE!</v>
      </c>
      <c r="BP11" s="114" t="e">
        <f t="shared" si="44"/>
        <v>#VALUE!</v>
      </c>
      <c r="BQ11" s="110">
        <f>IFERROR(VLOOKUP(BK11,'DAS Mon'!$F$9:$Q$39,12,0),"Off")</f>
        <v>0.27083333333333331</v>
      </c>
      <c r="BR11" s="111">
        <f>IFERROR(VLOOKUP(BK11,'DAS Mon'!$F$9:$R$39,13,0),"Off")</f>
        <v>0.75347222222222221</v>
      </c>
      <c r="BS11" s="108">
        <f t="shared" si="10"/>
        <v>0.24652777777777779</v>
      </c>
      <c r="BT11" s="113" t="e">
        <f t="shared" si="11"/>
        <v>#VALUE!</v>
      </c>
      <c r="BU11" s="112">
        <f>IFERROR(VLOOKUP(BK11,'DAS Tue'!$F$9:$Q$46,12,0),"Off")</f>
        <v>0.27083333333333331</v>
      </c>
      <c r="BV11" s="111">
        <f>IFERROR(VLOOKUP(BK11,'DAS Tue'!$F$9:$R$46,13,0),"Off")</f>
        <v>0.75347222222222221</v>
      </c>
      <c r="BW11" s="108">
        <f t="shared" si="12"/>
        <v>0.24652777777777779</v>
      </c>
      <c r="BX11" s="114">
        <f t="shared" si="13"/>
        <v>0.51736111111111116</v>
      </c>
      <c r="BY11" s="110">
        <f>IFERROR(VLOOKUP(BK11,'DAS Wed'!$F$9:$Q$49,12,0),"Off")</f>
        <v>0.25347222222222221</v>
      </c>
      <c r="BZ11" s="111">
        <f>IFERROR(VLOOKUP(BK11,'DAS Wed'!$F$9:$R$49,13,0),"Off")</f>
        <v>0.5625</v>
      </c>
      <c r="CA11" s="108">
        <f t="shared" si="14"/>
        <v>0.4375</v>
      </c>
      <c r="CB11" s="113">
        <f t="shared" si="45"/>
        <v>0.5</v>
      </c>
      <c r="CC11" s="112">
        <f>IFERROR(VLOOKUP(BK11,'DAS Thu'!$F$9:$Q$47,12,0),"Off")</f>
        <v>0.22916666666666666</v>
      </c>
      <c r="CD11" s="111">
        <f>IFERROR(VLOOKUP(BK11,'DAS Thu'!$F$9:$R$47,13,0),"Off")</f>
        <v>0.5625</v>
      </c>
      <c r="CE11" s="108">
        <f t="shared" si="15"/>
        <v>0.4375</v>
      </c>
      <c r="CF11" s="114">
        <f t="shared" si="46"/>
        <v>0.66666666666666663</v>
      </c>
      <c r="CG11" s="110" t="str">
        <f>IFERROR(VLOOKUP(BK11,'DAS Fri'!$F$9:$Q$43,12,0),"Off")</f>
        <v>Off</v>
      </c>
      <c r="CH11" s="111" t="str">
        <f>IFERROR(VLOOKUP(BK11,'DAS Fri'!$F$9:$R$43,13,0),"Off")</f>
        <v>Off</v>
      </c>
      <c r="CI11" s="108" t="e">
        <f t="shared" si="16"/>
        <v>#VALUE!</v>
      </c>
      <c r="CJ11" s="113" t="e">
        <f t="shared" si="47"/>
        <v>#VALUE!</v>
      </c>
      <c r="CK11" s="112" t="str">
        <f>IFERROR(VLOOKUP(BK11,'DAS Sat'!$F$9:$Q$43,12,0),"Off")</f>
        <v>Off</v>
      </c>
      <c r="CL11" s="111" t="str">
        <f>IFERROR(VLOOKUP(BK11,'DAS Sat'!$F$9:$R$43,13,0),"Off")</f>
        <v>Off</v>
      </c>
      <c r="CM11" s="117" t="e">
        <f t="shared" si="17"/>
        <v>#VALUE!</v>
      </c>
      <c r="CN11" s="113" t="e">
        <f t="shared" si="48"/>
        <v>#VALUE!</v>
      </c>
    </row>
    <row r="12" spans="2:92" ht="21" x14ac:dyDescent="0.45">
      <c r="B12" s="95" t="str">
        <f>'Dvr '!A14</f>
        <v xml:space="preserve">Abdulah M. Yahya </v>
      </c>
      <c r="C12" s="72" t="str">
        <f>IFERROR(VLOOKUP(B12,'DAS Sun'!$F$9:$O$36,10,0),"Off")</f>
        <v>Off</v>
      </c>
      <c r="D12" s="75">
        <f>'Dvr '!E14</f>
        <v>0</v>
      </c>
      <c r="E12" s="72" t="str">
        <f>IFERROR(VLOOKUP(B12,'DAS Mon'!$F$9:$O$39,10,0),"Off")</f>
        <v>Off</v>
      </c>
      <c r="F12" s="74">
        <f>'Dvr '!I14</f>
        <v>0</v>
      </c>
      <c r="G12" s="69">
        <f>IFERROR(VLOOKUP(B12,'DAS Tue'!$F$9:$O$45,10,0),"Off")</f>
        <v>0.48194444444444451</v>
      </c>
      <c r="H12" s="75">
        <f>'Dvr '!M14</f>
        <v>0.48194444444444451</v>
      </c>
      <c r="I12" s="72">
        <f>IFERROR(VLOOKUP(B12,'DAS Wed'!$F$9:$O$49,10,0),"Off")</f>
        <v>0.33333333333333337</v>
      </c>
      <c r="J12" s="74">
        <f>'Dvr '!Q14</f>
        <v>0.33333333333333337</v>
      </c>
      <c r="K12" s="69">
        <f>IFERROR(VLOOKUP(B12,'DAS Thu'!$F$9:$O$47,10,0),"Off")</f>
        <v>0.39236111111111105</v>
      </c>
      <c r="L12" s="75">
        <f>'Dvr '!U14</f>
        <v>0.33333333333333337</v>
      </c>
      <c r="M12" s="72">
        <f>IFERROR(VLOOKUP(B12,'DAS Fri'!$F$9:$O$43,10,0),"Off")</f>
        <v>0.33333333333333337</v>
      </c>
      <c r="N12" s="74">
        <f>'Dvr '!Y14</f>
        <v>0.33333333333333337</v>
      </c>
      <c r="O12" s="69" t="str">
        <f>IFERROR(VLOOKUP(B12,'DAS Sat'!$F$9:$O$43,10,0),"Off")</f>
        <v>Off</v>
      </c>
      <c r="P12" s="74">
        <f>'Dvr '!AC14</f>
        <v>0</v>
      </c>
      <c r="Q12" s="64">
        <f t="shared" si="18"/>
        <v>1.5409722222222224</v>
      </c>
      <c r="R12" s="64">
        <f t="shared" si="19"/>
        <v>1.4819444444444447</v>
      </c>
      <c r="S12" s="4">
        <f t="shared" si="20"/>
        <v>3</v>
      </c>
      <c r="T12" s="127">
        <f t="shared" si="21"/>
        <v>-5.9027777777777679E-2</v>
      </c>
      <c r="U12" s="95" t="str">
        <f>'Dvr '!A14</f>
        <v xml:space="preserve">Abdulah M. Yahya </v>
      </c>
      <c r="V12" s="71" t="str">
        <f>IFERROR(VLOOKUP(U12,'DAS Sun'!$F$9:$P$36,11,0),"Off")</f>
        <v>Off</v>
      </c>
      <c r="W12" s="16">
        <f t="shared" si="22"/>
        <v>0</v>
      </c>
      <c r="X12" s="16">
        <f t="shared" si="23"/>
        <v>0</v>
      </c>
      <c r="Y12" s="120" t="str">
        <f t="shared" si="24"/>
        <v>Riyadh</v>
      </c>
      <c r="Z12" s="123" t="str">
        <f t="shared" si="49"/>
        <v>0</v>
      </c>
      <c r="AA12" s="72" t="str">
        <f>IFERROR(VLOOKUP(U12,'DAS Mon'!$F$10:$P$39,11,0),"Off")</f>
        <v>Off</v>
      </c>
      <c r="AB12" s="16">
        <f t="shared" si="25"/>
        <v>0</v>
      </c>
      <c r="AC12" s="16">
        <f t="shared" si="26"/>
        <v>0</v>
      </c>
      <c r="AD12" s="120" t="str">
        <f t="shared" si="27"/>
        <v>Riyadh</v>
      </c>
      <c r="AE12" s="123" t="str">
        <f t="shared" si="50"/>
        <v>0</v>
      </c>
      <c r="AF12" s="69" t="str">
        <f>IFERROR(VLOOKUP(U12,'DAS Tue'!$F$10:$P$37,11,0),"Off")</f>
        <v>MLD4&amp;7</v>
      </c>
      <c r="AG12" s="16">
        <f t="shared" si="28"/>
        <v>0</v>
      </c>
      <c r="AH12" s="16">
        <f t="shared" si="29"/>
        <v>0</v>
      </c>
      <c r="AI12" s="120" t="b">
        <f t="shared" si="30"/>
        <v>0</v>
      </c>
      <c r="AJ12" s="123" t="b">
        <f t="shared" si="51"/>
        <v>0</v>
      </c>
      <c r="AK12" s="72" t="str">
        <f>IFERROR(VLOOKUP(U12,'DAS Wed'!$F$12:$P$43,11,0),"Off")</f>
        <v>SP-R</v>
      </c>
      <c r="AL12" s="16" t="str">
        <f t="shared" si="31"/>
        <v>0</v>
      </c>
      <c r="AM12" s="16" t="str">
        <f t="shared" si="32"/>
        <v>0</v>
      </c>
      <c r="AN12" s="120" t="str">
        <f t="shared" si="33"/>
        <v>Riyadh</v>
      </c>
      <c r="AO12" s="123" t="str">
        <f t="shared" si="52"/>
        <v>0</v>
      </c>
      <c r="AP12" s="69" t="str">
        <f>IFERROR(VLOOKUP(U12,'DAS Thu'!$F$10:$P$45,11,0),"Off")</f>
        <v>RST1</v>
      </c>
      <c r="AQ12" s="16" t="str">
        <f t="shared" si="34"/>
        <v>0</v>
      </c>
      <c r="AR12" s="16" t="str">
        <f t="shared" si="35"/>
        <v>0</v>
      </c>
      <c r="AS12" s="120" t="str">
        <f t="shared" si="36"/>
        <v>Riyadh</v>
      </c>
      <c r="AT12" s="123" t="str">
        <f t="shared" si="53"/>
        <v>0</v>
      </c>
      <c r="AU12" s="72" t="str">
        <f>IFERROR(VLOOKUP(U12,'DAS Fri'!$F$10:$P$40,11,0),"Off")</f>
        <v>SP-R</v>
      </c>
      <c r="AV12" s="16" t="str">
        <f t="shared" si="37"/>
        <v>0</v>
      </c>
      <c r="AW12" s="16" t="str">
        <f t="shared" si="38"/>
        <v>0</v>
      </c>
      <c r="AX12" s="120" t="str">
        <f t="shared" si="39"/>
        <v>Riyadh</v>
      </c>
      <c r="AY12" s="123" t="str">
        <f t="shared" si="54"/>
        <v>0</v>
      </c>
      <c r="AZ12" s="72" t="str">
        <f>IFERROR(VLOOKUP(U12,'DAS Sat'!$F$29:$P$39,11,0),"Off")</f>
        <v>Off</v>
      </c>
      <c r="BA12" s="16">
        <f t="shared" si="40"/>
        <v>0</v>
      </c>
      <c r="BB12" s="16">
        <f t="shared" si="41"/>
        <v>0</v>
      </c>
      <c r="BC12" s="120" t="str">
        <f t="shared" si="42"/>
        <v>Riyadh</v>
      </c>
      <c r="BD12" s="123" t="str">
        <f t="shared" si="55"/>
        <v>0</v>
      </c>
      <c r="BE12" s="102">
        <f t="shared" si="7"/>
        <v>0</v>
      </c>
      <c r="BF12" s="102"/>
      <c r="BG12" s="102">
        <f t="shared" si="8"/>
        <v>0</v>
      </c>
      <c r="BH12" s="102"/>
      <c r="BI12" s="3">
        <f t="shared" si="43"/>
        <v>0</v>
      </c>
      <c r="BK12" s="95" t="str">
        <f>'Dvr '!A14</f>
        <v xml:space="preserve">Abdulah M. Yahya </v>
      </c>
      <c r="BL12" s="117" t="e">
        <v>#VALUE!</v>
      </c>
      <c r="BM12" s="110" t="str">
        <f>IFERROR(VLOOKUP(BK12,'DAS Sun'!$F$9:$Q$36,12,0),"Off")</f>
        <v>Off</v>
      </c>
      <c r="BN12" s="111" t="str">
        <f>IFERROR(VLOOKUP(BK12,'DAS Sun'!$F$9:$R$36,13,0),"Off")</f>
        <v>Off</v>
      </c>
      <c r="BO12" s="108" t="e">
        <f t="shared" si="9"/>
        <v>#VALUE!</v>
      </c>
      <c r="BP12" s="114" t="e">
        <f t="shared" si="44"/>
        <v>#VALUE!</v>
      </c>
      <c r="BQ12" s="110" t="str">
        <f>IFERROR(VLOOKUP(BK12,'DAS Mon'!$F$9:$Q$39,12,0),"Off")</f>
        <v>Off</v>
      </c>
      <c r="BR12" s="111" t="str">
        <f>IFERROR(VLOOKUP(BK12,'DAS Mon'!$F$9:$R$39,13,0),"Off")</f>
        <v>Off</v>
      </c>
      <c r="BS12" s="108" t="e">
        <f t="shared" si="10"/>
        <v>#VALUE!</v>
      </c>
      <c r="BT12" s="113" t="e">
        <f t="shared" si="11"/>
        <v>#VALUE!</v>
      </c>
      <c r="BU12" s="112">
        <f>IFERROR(VLOOKUP(BK12,'DAS Tue'!$F$9:$Q$46,12,0),"Off")</f>
        <v>0.19722222222222222</v>
      </c>
      <c r="BV12" s="111">
        <f>IFERROR(VLOOKUP(BK12,'DAS Tue'!$F$9:$R$46,13,0),"Off")</f>
        <v>0.6791666666666667</v>
      </c>
      <c r="BW12" s="108">
        <f t="shared" si="12"/>
        <v>0.3208333333333333</v>
      </c>
      <c r="BX12" s="114" t="e">
        <f t="shared" si="13"/>
        <v>#VALUE!</v>
      </c>
      <c r="BY12" s="110">
        <f>IFERROR(VLOOKUP(BK12,'DAS Wed'!$F$9:$Q$49,12,0),"Off")</f>
        <v>0.19722222222222222</v>
      </c>
      <c r="BZ12" s="111">
        <f>IFERROR(VLOOKUP(BK12,'DAS Wed'!$F$9:$R$49,13,0),"Off")</f>
        <v>0.53055555555555556</v>
      </c>
      <c r="CA12" s="108">
        <f t="shared" si="14"/>
        <v>0.46944444444444444</v>
      </c>
      <c r="CB12" s="113">
        <f t="shared" si="45"/>
        <v>0.51805555555555549</v>
      </c>
      <c r="CC12" s="112">
        <f>IFERROR(VLOOKUP(BK12,'DAS Thu'!$F$9:$Q$47,12,0),"Off")</f>
        <v>0.20833333333333334</v>
      </c>
      <c r="CD12" s="111">
        <f>IFERROR(VLOOKUP(BK12,'DAS Thu'!$F$9:$R$47,13,0),"Off")</f>
        <v>0.60069444444444442</v>
      </c>
      <c r="CE12" s="108">
        <f t="shared" si="15"/>
        <v>0.39930555555555558</v>
      </c>
      <c r="CF12" s="114">
        <f t="shared" si="46"/>
        <v>0.67777777777777781</v>
      </c>
      <c r="CG12" s="110">
        <f>IFERROR(VLOOKUP(BK12,'DAS Fri'!$F$9:$Q$43,12,0),"Off")</f>
        <v>0.19722222222222222</v>
      </c>
      <c r="CH12" s="111">
        <f>IFERROR(VLOOKUP(BK12,'DAS Fri'!$F$9:$R$43,13,0),"Off")</f>
        <v>0.53055555555555556</v>
      </c>
      <c r="CI12" s="108">
        <f t="shared" si="16"/>
        <v>0.46944444444444444</v>
      </c>
      <c r="CJ12" s="113">
        <f t="shared" si="47"/>
        <v>0.59652777777777777</v>
      </c>
      <c r="CK12" s="112" t="str">
        <f>IFERROR(VLOOKUP(BK12,'DAS Sat'!$F$9:$Q$43,12,0),"Off")</f>
        <v>Off</v>
      </c>
      <c r="CL12" s="111" t="str">
        <f>IFERROR(VLOOKUP(BK12,'DAS Sat'!$F$9:$R$43,13,0),"Off")</f>
        <v>Off</v>
      </c>
      <c r="CM12" s="117" t="e">
        <f t="shared" si="17"/>
        <v>#VALUE!</v>
      </c>
      <c r="CN12" s="113" t="e">
        <f t="shared" si="48"/>
        <v>#VALUE!</v>
      </c>
    </row>
    <row r="13" spans="2:92" ht="21" x14ac:dyDescent="0.45">
      <c r="B13" s="95" t="str">
        <f>'Dvr '!A15</f>
        <v xml:space="preserve">Shalan Al Qarni </v>
      </c>
      <c r="C13" s="72" t="str">
        <f>IFERROR(VLOOKUP(B13,'DAS Sun'!$F$9:$O$36,10,0),"Off")</f>
        <v>Off</v>
      </c>
      <c r="D13" s="75">
        <f>'Dvr '!E15</f>
        <v>0</v>
      </c>
      <c r="E13" s="72" t="str">
        <f>IFERROR(VLOOKUP(B13,'DAS Mon'!$F$9:$O$39,10,0),"Off")</f>
        <v>Off</v>
      </c>
      <c r="F13" s="74">
        <f>'Dvr '!I15</f>
        <v>0</v>
      </c>
      <c r="G13" s="69" t="str">
        <f>IFERROR(VLOOKUP(B13,'DAS Tue'!$F$9:$O$45,10,0),"Off")</f>
        <v>Off</v>
      </c>
      <c r="H13" s="75">
        <f>'Dvr '!M15</f>
        <v>0</v>
      </c>
      <c r="I13" s="72">
        <f>IFERROR(VLOOKUP(B13,'DAS Wed'!$F$9:$O$49,10,0),"Off")</f>
        <v>0.20833333333333331</v>
      </c>
      <c r="J13" s="74">
        <f>'Dvr '!Q15</f>
        <v>0.20833333333333331</v>
      </c>
      <c r="K13" s="69">
        <f>IFERROR(VLOOKUP(B13,'DAS Thu'!$F$9:$O$47,10,0),"Off")</f>
        <v>0.20833333333333331</v>
      </c>
      <c r="L13" s="75">
        <f>'Dvr '!U15</f>
        <v>0.20833333333333331</v>
      </c>
      <c r="M13" s="72">
        <f>IFERROR(VLOOKUP(B13,'DAS Fri'!$F$9:$O$43,10,0),"Off")</f>
        <v>0.4826388888888889</v>
      </c>
      <c r="N13" s="74">
        <f>'Dvr '!Y15</f>
        <v>0.4826388888888889</v>
      </c>
      <c r="O13" s="69">
        <f>IFERROR(VLOOKUP(B13,'DAS Sat'!$F$9:$O$43,10,0),"Off")</f>
        <v>0.4826388888888889</v>
      </c>
      <c r="P13" s="74">
        <f>'Dvr '!AC15</f>
        <v>0.4826388888888889</v>
      </c>
      <c r="Q13" s="64">
        <f t="shared" si="18"/>
        <v>1.3819444444444444</v>
      </c>
      <c r="R13" s="64">
        <f t="shared" si="19"/>
        <v>1.3819444444444444</v>
      </c>
      <c r="S13" s="4">
        <f t="shared" si="20"/>
        <v>3</v>
      </c>
      <c r="T13" s="127">
        <f t="shared" si="21"/>
        <v>0</v>
      </c>
      <c r="U13" s="95" t="str">
        <f>'Dvr '!A15</f>
        <v xml:space="preserve">Shalan Al Qarni </v>
      </c>
      <c r="V13" s="71" t="str">
        <f>IFERROR(VLOOKUP(U13,'DAS Sun'!$F$9:$P$36,11,0),"Off")</f>
        <v>Off</v>
      </c>
      <c r="W13" s="16">
        <f t="shared" si="22"/>
        <v>0</v>
      </c>
      <c r="X13" s="16">
        <f t="shared" si="23"/>
        <v>0</v>
      </c>
      <c r="Y13" s="120" t="str">
        <f t="shared" si="24"/>
        <v>Riyadh</v>
      </c>
      <c r="Z13" s="123" t="str">
        <f t="shared" si="49"/>
        <v>0</v>
      </c>
      <c r="AA13" s="72" t="str">
        <f>IFERROR(VLOOKUP(U13,'DAS Mon'!$F$10:$P$39,11,0),"Off")</f>
        <v>Off</v>
      </c>
      <c r="AB13" s="16">
        <f t="shared" si="25"/>
        <v>0</v>
      </c>
      <c r="AC13" s="16">
        <f t="shared" si="26"/>
        <v>0</v>
      </c>
      <c r="AD13" s="120" t="str">
        <f t="shared" si="27"/>
        <v>Riyadh</v>
      </c>
      <c r="AE13" s="123" t="str">
        <f t="shared" si="50"/>
        <v>0</v>
      </c>
      <c r="AF13" s="69" t="str">
        <f>IFERROR(VLOOKUP(U13,'DAS Tue'!$F$10:$P$37,11,0),"Off")</f>
        <v>Off</v>
      </c>
      <c r="AG13" s="16">
        <f t="shared" si="28"/>
        <v>0</v>
      </c>
      <c r="AH13" s="16">
        <f t="shared" si="29"/>
        <v>0</v>
      </c>
      <c r="AI13" s="120" t="str">
        <f t="shared" si="30"/>
        <v>Riyadh</v>
      </c>
      <c r="AJ13" s="123" t="str">
        <f t="shared" si="51"/>
        <v>0</v>
      </c>
      <c r="AK13" s="72" t="str">
        <f>IFERROR(VLOOKUP(U13,'DAS Wed'!$F$12:$P$43,11,0),"Off")</f>
        <v>MLD6</v>
      </c>
      <c r="AL13" s="16">
        <f t="shared" si="31"/>
        <v>0</v>
      </c>
      <c r="AM13" s="16">
        <f t="shared" si="32"/>
        <v>0</v>
      </c>
      <c r="AN13" s="120" t="b">
        <f t="shared" si="33"/>
        <v>0</v>
      </c>
      <c r="AO13" s="123" t="b">
        <f t="shared" si="52"/>
        <v>0</v>
      </c>
      <c r="AP13" s="69" t="str">
        <f>IFERROR(VLOOKUP(U13,'DAS Thu'!$F$10:$P$45,11,0),"Off")</f>
        <v>MLD1</v>
      </c>
      <c r="AQ13" s="16">
        <f t="shared" si="34"/>
        <v>0</v>
      </c>
      <c r="AR13" s="16">
        <f t="shared" si="35"/>
        <v>0</v>
      </c>
      <c r="AS13" s="120" t="b">
        <f t="shared" si="36"/>
        <v>0</v>
      </c>
      <c r="AT13" s="123" t="b">
        <f t="shared" si="53"/>
        <v>0</v>
      </c>
      <c r="AU13" s="72" t="str">
        <f>IFERROR(VLOOKUP(U13,'DAS Fri'!$F$10:$P$40,11,0),"Off")</f>
        <v>Q Path</v>
      </c>
      <c r="AV13" s="16" t="str">
        <f t="shared" si="37"/>
        <v>0</v>
      </c>
      <c r="AW13" s="16" t="str">
        <f t="shared" si="38"/>
        <v>0</v>
      </c>
      <c r="AX13" s="120" t="str">
        <f t="shared" si="39"/>
        <v>Riyadh</v>
      </c>
      <c r="AY13" s="123" t="str">
        <f t="shared" si="54"/>
        <v>0</v>
      </c>
      <c r="AZ13" s="72" t="str">
        <f>IFERROR(VLOOKUP(U13,'DAS Sat'!$F$29:$P$39,11,0),"Off")</f>
        <v>Off</v>
      </c>
      <c r="BA13" s="16">
        <f t="shared" si="40"/>
        <v>0</v>
      </c>
      <c r="BB13" s="16">
        <f t="shared" si="41"/>
        <v>0</v>
      </c>
      <c r="BC13" s="120" t="str">
        <f t="shared" si="42"/>
        <v>Riyadh</v>
      </c>
      <c r="BD13" s="123" t="str">
        <f t="shared" si="55"/>
        <v>0</v>
      </c>
      <c r="BE13" s="102">
        <f t="shared" si="7"/>
        <v>0</v>
      </c>
      <c r="BF13" s="102"/>
      <c r="BG13" s="102">
        <f t="shared" si="8"/>
        <v>0</v>
      </c>
      <c r="BH13" s="102"/>
      <c r="BI13" s="3">
        <f t="shared" si="43"/>
        <v>0</v>
      </c>
      <c r="BK13" s="95" t="str">
        <f>'Dvr '!A15</f>
        <v xml:space="preserve">Shalan Al Qarni </v>
      </c>
      <c r="BL13" s="117" t="e">
        <v>#VALUE!</v>
      </c>
      <c r="BM13" s="110" t="str">
        <f>IFERROR(VLOOKUP(BK13,'DAS Sun'!$F$9:$Q$36,12,0),"Off")</f>
        <v>Off</v>
      </c>
      <c r="BN13" s="111" t="str">
        <f>IFERROR(VLOOKUP(BK13,'DAS Sun'!$F$9:$R$36,13,0),"Off")</f>
        <v>Off</v>
      </c>
      <c r="BO13" s="108" t="e">
        <f t="shared" si="9"/>
        <v>#VALUE!</v>
      </c>
      <c r="BP13" s="114" t="e">
        <f t="shared" si="44"/>
        <v>#VALUE!</v>
      </c>
      <c r="BQ13" s="110" t="str">
        <f>IFERROR(VLOOKUP(BK13,'DAS Mon'!$F$9:$Q$39,12,0),"Off")</f>
        <v>Off</v>
      </c>
      <c r="BR13" s="111" t="str">
        <f>IFERROR(VLOOKUP(BK13,'DAS Mon'!$F$9:$R$39,13,0),"Off")</f>
        <v>Off</v>
      </c>
      <c r="BS13" s="108" t="e">
        <f t="shared" si="10"/>
        <v>#VALUE!</v>
      </c>
      <c r="BT13" s="113" t="e">
        <f t="shared" si="11"/>
        <v>#VALUE!</v>
      </c>
      <c r="BU13" s="112" t="str">
        <f>IFERROR(VLOOKUP(BK13,'DAS Tue'!$F$9:$Q$46,12,0),"Off")</f>
        <v>Off</v>
      </c>
      <c r="BV13" s="111" t="str">
        <f>IFERROR(VLOOKUP(BK13,'DAS Tue'!$F$9:$R$46,13,0),"Off")</f>
        <v>Off</v>
      </c>
      <c r="BW13" s="108" t="e">
        <f t="shared" si="12"/>
        <v>#VALUE!</v>
      </c>
      <c r="BX13" s="114" t="e">
        <f t="shared" si="13"/>
        <v>#VALUE!</v>
      </c>
      <c r="BY13" s="110">
        <f>IFERROR(VLOOKUP(BK13,'DAS Wed'!$F$9:$Q$49,12,0),"Off")</f>
        <v>0.28333333333333333</v>
      </c>
      <c r="BZ13" s="111">
        <f>IFERROR(VLOOKUP(BK13,'DAS Wed'!$F$9:$R$49,13,0),"Off")</f>
        <v>0.49166666666666664</v>
      </c>
      <c r="CA13" s="108">
        <f t="shared" si="14"/>
        <v>0.5083333333333333</v>
      </c>
      <c r="CB13" s="113" t="e">
        <f t="shared" si="45"/>
        <v>#VALUE!</v>
      </c>
      <c r="CC13" s="112">
        <f>IFERROR(VLOOKUP(BK13,'DAS Thu'!$F$9:$Q$47,12,0),"Off")</f>
        <v>0.15486111111111112</v>
      </c>
      <c r="CD13" s="111">
        <f>IFERROR(VLOOKUP(BK13,'DAS Thu'!$F$9:$R$47,13,0),"Off")</f>
        <v>0.36319444444444443</v>
      </c>
      <c r="CE13" s="108">
        <f t="shared" si="15"/>
        <v>0.63680555555555562</v>
      </c>
      <c r="CF13" s="114">
        <f t="shared" si="46"/>
        <v>0.66319444444444442</v>
      </c>
      <c r="CG13" s="110">
        <f>IFERROR(VLOOKUP(BK13,'DAS Fri'!$F$9:$Q$43,12,0),"Off")</f>
        <v>0.27083333333333331</v>
      </c>
      <c r="CH13" s="111">
        <f>IFERROR(VLOOKUP(BK13,'DAS Fri'!$F$9:$R$43,13,0),"Off")</f>
        <v>0.75347222222222221</v>
      </c>
      <c r="CI13" s="108">
        <f t="shared" si="16"/>
        <v>0.24652777777777779</v>
      </c>
      <c r="CJ13" s="113">
        <f t="shared" si="47"/>
        <v>0.90763888888888888</v>
      </c>
      <c r="CK13" s="112">
        <f>IFERROR(VLOOKUP(BK13,'DAS Sat'!$F$9:$Q$43,12,0),"Off")</f>
        <v>0.27083333333333331</v>
      </c>
      <c r="CL13" s="111">
        <f>IFERROR(VLOOKUP(BK13,'DAS Sat'!$F$9:$R$43,13,0),"Off")</f>
        <v>0.75347222222222221</v>
      </c>
      <c r="CM13" s="117">
        <f t="shared" si="17"/>
        <v>0.24652777777777779</v>
      </c>
      <c r="CN13" s="113">
        <f t="shared" si="48"/>
        <v>0.51736111111111116</v>
      </c>
    </row>
    <row r="14" spans="2:92" ht="21" x14ac:dyDescent="0.45">
      <c r="B14" s="95" t="str">
        <f>'Dvr '!A16</f>
        <v xml:space="preserve">Tariq Ahmed Alhamrani </v>
      </c>
      <c r="C14" s="72">
        <f>IFERROR(VLOOKUP(B14,'DAS Sun'!$F$9:$O$36,10,0),"Off")</f>
        <v>0.20833333333333331</v>
      </c>
      <c r="D14" s="75">
        <f>'Dvr '!E16</f>
        <v>0.33333333333333337</v>
      </c>
      <c r="E14" s="72">
        <f>IFERROR(VLOOKUP(B14,'DAS Mon'!$F$9:$O$39,10,0),"Off")</f>
        <v>0.20833333333333331</v>
      </c>
      <c r="F14" s="74">
        <f>'Dvr '!I16</f>
        <v>0.33333333333333337</v>
      </c>
      <c r="G14" s="69" t="str">
        <f>IFERROR(VLOOKUP(B14,'DAS Tue'!$F$9:$O$45,10,0),"Off")</f>
        <v>Off</v>
      </c>
      <c r="H14" s="75">
        <f>'Dvr '!M16</f>
        <v>0</v>
      </c>
      <c r="I14" s="72" t="str">
        <f>IFERROR(VLOOKUP(B14,'DAS Wed'!$F$9:$O$49,10,0),"Off")</f>
        <v>Off</v>
      </c>
      <c r="J14" s="74">
        <f>'Dvr '!Q16</f>
        <v>0</v>
      </c>
      <c r="K14" s="69" t="str">
        <f>IFERROR(VLOOKUP(B14,'DAS Thu'!$F$9:$O$47,10,0),"Off")</f>
        <v>Off</v>
      </c>
      <c r="L14" s="75">
        <f>'Dvr '!U16</f>
        <v>0</v>
      </c>
      <c r="M14" s="72">
        <f>IFERROR(VLOOKUP(B14,'DAS Fri'!$F$9:$O$43,10,0),"Off")</f>
        <v>0.39236111111111105</v>
      </c>
      <c r="N14" s="74">
        <f>'Dvr '!Y16</f>
        <v>0.39236111111111105</v>
      </c>
      <c r="O14" s="69">
        <f>IFERROR(VLOOKUP(B14,'DAS Sat'!$F$9:$O$43,10,0),"Off")</f>
        <v>0.48194444444444451</v>
      </c>
      <c r="P14" s="74">
        <f>'Dvr '!AC16</f>
        <v>0.48194444444444451</v>
      </c>
      <c r="Q14" s="64">
        <f t="shared" si="18"/>
        <v>1.2909722222222222</v>
      </c>
      <c r="R14" s="64">
        <f t="shared" si="19"/>
        <v>1.5409722222222222</v>
      </c>
      <c r="S14" s="4">
        <f t="shared" si="20"/>
        <v>3</v>
      </c>
      <c r="T14" s="127">
        <f t="shared" si="21"/>
        <v>0.25</v>
      </c>
      <c r="U14" s="95" t="str">
        <f>'Dvr '!A16</f>
        <v xml:space="preserve">Tariq Ahmed Alhamrani </v>
      </c>
      <c r="V14" s="71" t="str">
        <f>IFERROR(VLOOKUP(U14,'DAS Sun'!$F$9:$P$36,11,0),"Off")</f>
        <v>MLD6</v>
      </c>
      <c r="W14" s="16">
        <f t="shared" si="22"/>
        <v>0</v>
      </c>
      <c r="X14" s="16">
        <f t="shared" si="23"/>
        <v>0</v>
      </c>
      <c r="Y14" s="120" t="b">
        <f t="shared" si="24"/>
        <v>0</v>
      </c>
      <c r="Z14" s="123" t="b">
        <f t="shared" si="49"/>
        <v>0</v>
      </c>
      <c r="AA14" s="72" t="str">
        <f>IFERROR(VLOOKUP(U14,'DAS Mon'!$F$10:$P$39,11,0),"Off")</f>
        <v>MLD1</v>
      </c>
      <c r="AB14" s="16">
        <f t="shared" si="25"/>
        <v>0</v>
      </c>
      <c r="AC14" s="16">
        <f t="shared" si="26"/>
        <v>0</v>
      </c>
      <c r="AD14" s="120" t="b">
        <f t="shared" si="27"/>
        <v>0</v>
      </c>
      <c r="AE14" s="123" t="b">
        <f t="shared" si="50"/>
        <v>0</v>
      </c>
      <c r="AF14" s="69" t="str">
        <f>IFERROR(VLOOKUP(U14,'DAS Tue'!$F$10:$P$37,11,0),"Off")</f>
        <v>Off</v>
      </c>
      <c r="AG14" s="16">
        <f t="shared" si="28"/>
        <v>0</v>
      </c>
      <c r="AH14" s="16">
        <f t="shared" si="29"/>
        <v>0</v>
      </c>
      <c r="AI14" s="120" t="str">
        <f t="shared" si="30"/>
        <v>Riyadh</v>
      </c>
      <c r="AJ14" s="123" t="str">
        <f t="shared" si="51"/>
        <v>0</v>
      </c>
      <c r="AK14" s="72" t="str">
        <f>IFERROR(VLOOKUP(U14,'DAS Wed'!$F$12:$P$43,11,0),"Off")</f>
        <v>Off</v>
      </c>
      <c r="AL14" s="16">
        <f t="shared" si="31"/>
        <v>0</v>
      </c>
      <c r="AM14" s="16">
        <f t="shared" si="32"/>
        <v>0</v>
      </c>
      <c r="AN14" s="120" t="str">
        <f t="shared" si="33"/>
        <v>Riyadh</v>
      </c>
      <c r="AO14" s="123" t="str">
        <f t="shared" si="52"/>
        <v>0</v>
      </c>
      <c r="AP14" s="69" t="str">
        <f>IFERROR(VLOOKUP(U14,'DAS Thu'!$F$10:$P$45,11,0),"Off")</f>
        <v>Off</v>
      </c>
      <c r="AQ14" s="16">
        <f t="shared" si="34"/>
        <v>0</v>
      </c>
      <c r="AR14" s="16">
        <f t="shared" si="35"/>
        <v>0</v>
      </c>
      <c r="AS14" s="120" t="str">
        <f t="shared" si="36"/>
        <v>Riyadh</v>
      </c>
      <c r="AT14" s="123" t="str">
        <f t="shared" si="53"/>
        <v>0</v>
      </c>
      <c r="AU14" s="72" t="str">
        <f>IFERROR(VLOOKUP(U14,'DAS Fri'!$F$10:$P$40,11,0),"Off")</f>
        <v>RST1</v>
      </c>
      <c r="AV14" s="16" t="str">
        <f t="shared" si="37"/>
        <v>0</v>
      </c>
      <c r="AW14" s="16" t="str">
        <f t="shared" si="38"/>
        <v>0</v>
      </c>
      <c r="AX14" s="120" t="str">
        <f t="shared" si="39"/>
        <v>Riyadh</v>
      </c>
      <c r="AY14" s="123" t="str">
        <f t="shared" si="54"/>
        <v>0</v>
      </c>
      <c r="AZ14" s="72" t="str">
        <f>IFERROR(VLOOKUP(U14,'DAS Sat'!$F$29:$P$39,11,0),"Off")</f>
        <v>Off</v>
      </c>
      <c r="BA14" s="16">
        <f t="shared" si="40"/>
        <v>0</v>
      </c>
      <c r="BB14" s="16">
        <f t="shared" si="41"/>
        <v>0</v>
      </c>
      <c r="BC14" s="120" t="str">
        <f t="shared" si="42"/>
        <v>Riyadh</v>
      </c>
      <c r="BD14" s="123" t="str">
        <f t="shared" si="55"/>
        <v>0</v>
      </c>
      <c r="BE14" s="102">
        <f t="shared" si="7"/>
        <v>0</v>
      </c>
      <c r="BF14" s="102"/>
      <c r="BG14" s="102">
        <f t="shared" si="8"/>
        <v>0</v>
      </c>
      <c r="BH14" s="102"/>
      <c r="BI14" s="3">
        <f t="shared" si="43"/>
        <v>0</v>
      </c>
      <c r="BK14" s="95" t="str">
        <f>'Dvr '!A16</f>
        <v xml:space="preserve">Tariq Ahmed Alhamrani </v>
      </c>
      <c r="BL14" s="117">
        <v>0.24652777777777779</v>
      </c>
      <c r="BM14" s="110">
        <f>IFERROR(VLOOKUP(BK14,'DAS Sun'!$F$9:$Q$36,12,0),"Off")</f>
        <v>0.28333333333333333</v>
      </c>
      <c r="BN14" s="111">
        <f>IFERROR(VLOOKUP(BK14,'DAS Sun'!$F$9:$R$36,13,0),"Off")</f>
        <v>0.49166666666666664</v>
      </c>
      <c r="BO14" s="108">
        <f t="shared" si="9"/>
        <v>0.5083333333333333</v>
      </c>
      <c r="BP14" s="114">
        <f t="shared" si="44"/>
        <v>0.52986111111111112</v>
      </c>
      <c r="BQ14" s="110">
        <f>IFERROR(VLOOKUP(BK14,'DAS Mon'!$F$9:$Q$39,12,0),"Off")</f>
        <v>0.15486111111111112</v>
      </c>
      <c r="BR14" s="111">
        <f>IFERROR(VLOOKUP(BK14,'DAS Mon'!$F$9:$R$39,13,0),"Off")</f>
        <v>0.36319444444444443</v>
      </c>
      <c r="BS14" s="108">
        <f t="shared" si="10"/>
        <v>0.63680555555555562</v>
      </c>
      <c r="BT14" s="113">
        <f t="shared" si="11"/>
        <v>0.66319444444444442</v>
      </c>
      <c r="BU14" s="112" t="str">
        <f>IFERROR(VLOOKUP(BK14,'DAS Tue'!$F$9:$Q$46,12,0),"Off")</f>
        <v>Off</v>
      </c>
      <c r="BV14" s="111" t="str">
        <f>IFERROR(VLOOKUP(BK14,'DAS Tue'!$F$9:$R$46,13,0),"Off")</f>
        <v>Off</v>
      </c>
      <c r="BW14" s="108" t="e">
        <f t="shared" si="12"/>
        <v>#VALUE!</v>
      </c>
      <c r="BX14" s="114" t="e">
        <f t="shared" si="13"/>
        <v>#VALUE!</v>
      </c>
      <c r="BY14" s="110" t="str">
        <f>IFERROR(VLOOKUP(BK14,'DAS Wed'!$F$9:$Q$49,12,0),"Off")</f>
        <v>Off</v>
      </c>
      <c r="BZ14" s="111" t="str">
        <f>IFERROR(VLOOKUP(BK14,'DAS Wed'!$F$9:$R$49,13,0),"Off")</f>
        <v>Off</v>
      </c>
      <c r="CA14" s="108" t="e">
        <f t="shared" si="14"/>
        <v>#VALUE!</v>
      </c>
      <c r="CB14" s="113" t="e">
        <f t="shared" si="45"/>
        <v>#VALUE!</v>
      </c>
      <c r="CC14" s="112" t="str">
        <f>IFERROR(VLOOKUP(BK14,'DAS Thu'!$F$9:$Q$47,12,0),"Off")</f>
        <v>Off</v>
      </c>
      <c r="CD14" s="111" t="str">
        <f>IFERROR(VLOOKUP(BK14,'DAS Thu'!$F$9:$R$47,13,0),"Off")</f>
        <v>Off</v>
      </c>
      <c r="CE14" s="108" t="e">
        <f t="shared" si="15"/>
        <v>#VALUE!</v>
      </c>
      <c r="CF14" s="114" t="e">
        <f t="shared" si="46"/>
        <v>#VALUE!</v>
      </c>
      <c r="CG14" s="110">
        <f>IFERROR(VLOOKUP(BK14,'DAS Fri'!$F$9:$Q$43,12,0),"Off")</f>
        <v>0.20833333333333334</v>
      </c>
      <c r="CH14" s="111">
        <f>IFERROR(VLOOKUP(BK14,'DAS Fri'!$F$9:$R$43,13,0),"Off")</f>
        <v>0.60069444444444442</v>
      </c>
      <c r="CI14" s="108">
        <f t="shared" si="16"/>
        <v>0.39930555555555558</v>
      </c>
      <c r="CJ14" s="113" t="e">
        <f t="shared" si="47"/>
        <v>#VALUE!</v>
      </c>
      <c r="CK14" s="112">
        <f>IFERROR(VLOOKUP(BK14,'DAS Sat'!$F$9:$Q$43,12,0),"Off")</f>
        <v>0.19722222222222222</v>
      </c>
      <c r="CL14" s="111">
        <f>IFERROR(VLOOKUP(BK14,'DAS Sat'!$F$9:$R$43,13,0),"Off")</f>
        <v>0.6791666666666667</v>
      </c>
      <c r="CM14" s="117">
        <f t="shared" si="17"/>
        <v>0.3208333333333333</v>
      </c>
      <c r="CN14" s="113">
        <f t="shared" si="48"/>
        <v>0.59652777777777777</v>
      </c>
    </row>
    <row r="15" spans="2:92" ht="21" x14ac:dyDescent="0.45">
      <c r="B15" s="95" t="str">
        <f>'Dvr '!A17</f>
        <v>Rakan Asiri</v>
      </c>
      <c r="C15" s="72" t="str">
        <f>IFERROR(VLOOKUP(B15,'DAS Sun'!$F$9:$O$36,10,0),"Off")</f>
        <v>Off</v>
      </c>
      <c r="D15" s="75">
        <f>'Dvr '!E17</f>
        <v>0.20833333333333331</v>
      </c>
      <c r="E15" s="72" t="str">
        <f>IFERROR(VLOOKUP(B15,'DAS Mon'!$F$9:$O$39,10,0),"Off")</f>
        <v>Off</v>
      </c>
      <c r="F15" s="74">
        <f>'Dvr '!I17</f>
        <v>0.20833333333333331</v>
      </c>
      <c r="G15" s="69" t="str">
        <f>IFERROR(VLOOKUP(B15,'DAS Tue'!$F$9:$O$45,10,0),"Off")</f>
        <v>Off</v>
      </c>
      <c r="H15" s="75">
        <f>'Dvr '!M17</f>
        <v>0.4826388888888889</v>
      </c>
      <c r="I15" s="72" t="str">
        <f>IFERROR(VLOOKUP(B15,'DAS Wed'!$F$9:$O$49,10,0),"Off")</f>
        <v>Off</v>
      </c>
      <c r="J15" s="74">
        <f>'Dvr '!Q17</f>
        <v>0</v>
      </c>
      <c r="K15" s="69" t="str">
        <f>IFERROR(VLOOKUP(B15,'DAS Thu'!$F$9:$O$47,10,0),"Off")</f>
        <v>Off</v>
      </c>
      <c r="L15" s="75">
        <f>'Dvr '!U17</f>
        <v>0</v>
      </c>
      <c r="M15" s="72" t="str">
        <f>IFERROR(VLOOKUP(B15,'DAS Fri'!$F$9:$O$43,10,0),"Off")</f>
        <v>Off</v>
      </c>
      <c r="N15" s="74">
        <f>'Dvr '!Y17</f>
        <v>0.39236111111111116</v>
      </c>
      <c r="O15" s="69" t="str">
        <f>IFERROR(VLOOKUP(B15,'DAS Sat'!$F$9:$O$43,10,0),"Off")</f>
        <v>Off</v>
      </c>
      <c r="P15" s="74">
        <f>'Dvr '!AC17</f>
        <v>0.39236111111111116</v>
      </c>
      <c r="Q15" s="64">
        <f t="shared" si="18"/>
        <v>0</v>
      </c>
      <c r="R15" s="64">
        <f t="shared" si="19"/>
        <v>1.6840277777777779</v>
      </c>
      <c r="S15" s="4">
        <f t="shared" si="20"/>
        <v>7</v>
      </c>
      <c r="T15" s="127">
        <f t="shared" si="21"/>
        <v>1.6840277777777779</v>
      </c>
      <c r="U15" s="95" t="str">
        <f>'Dvr '!A17</f>
        <v>Rakan Asiri</v>
      </c>
      <c r="V15" s="71" t="str">
        <f>IFERROR(VLOOKUP(U15,'DAS Sun'!$F$9:$P$36,11,0),"Off")</f>
        <v>Off</v>
      </c>
      <c r="W15" s="16">
        <f t="shared" si="22"/>
        <v>0</v>
      </c>
      <c r="X15" s="16">
        <f t="shared" si="23"/>
        <v>0</v>
      </c>
      <c r="Y15" s="120" t="str">
        <f t="shared" si="24"/>
        <v>Riyadh</v>
      </c>
      <c r="Z15" s="123" t="str">
        <f t="shared" si="49"/>
        <v>0</v>
      </c>
      <c r="AA15" s="72" t="str">
        <f>IFERROR(VLOOKUP(U15,'DAS Mon'!$F$10:$P$39,11,0),"Off")</f>
        <v>Off</v>
      </c>
      <c r="AB15" s="16">
        <f t="shared" si="25"/>
        <v>0</v>
      </c>
      <c r="AC15" s="16">
        <f t="shared" si="26"/>
        <v>0</v>
      </c>
      <c r="AD15" s="120" t="str">
        <f t="shared" si="27"/>
        <v>Riyadh</v>
      </c>
      <c r="AE15" s="123" t="str">
        <f t="shared" si="50"/>
        <v>0</v>
      </c>
      <c r="AF15" s="69" t="str">
        <f>IFERROR(VLOOKUP(U15,'DAS Tue'!$F$10:$P$37,11,0),"Off")</f>
        <v>Off</v>
      </c>
      <c r="AG15" s="16">
        <f t="shared" si="28"/>
        <v>0</v>
      </c>
      <c r="AH15" s="16">
        <f t="shared" si="29"/>
        <v>0</v>
      </c>
      <c r="AI15" s="120" t="str">
        <f t="shared" si="30"/>
        <v>Riyadh</v>
      </c>
      <c r="AJ15" s="123" t="str">
        <f t="shared" si="51"/>
        <v>0</v>
      </c>
      <c r="AK15" s="72" t="str">
        <f>IFERROR(VLOOKUP(U15,'DAS Wed'!$F$12:$P$43,11,0),"Off")</f>
        <v>Off</v>
      </c>
      <c r="AL15" s="16">
        <f t="shared" si="31"/>
        <v>0</v>
      </c>
      <c r="AM15" s="16">
        <f t="shared" si="32"/>
        <v>0</v>
      </c>
      <c r="AN15" s="120" t="str">
        <f t="shared" si="33"/>
        <v>Riyadh</v>
      </c>
      <c r="AO15" s="123" t="str">
        <f t="shared" si="52"/>
        <v>0</v>
      </c>
      <c r="AP15" s="69" t="str">
        <f>IFERROR(VLOOKUP(U15,'DAS Thu'!$F$10:$P$45,11,0),"Off")</f>
        <v>Off</v>
      </c>
      <c r="AQ15" s="16">
        <f t="shared" si="34"/>
        <v>0</v>
      </c>
      <c r="AR15" s="16">
        <f t="shared" si="35"/>
        <v>0</v>
      </c>
      <c r="AS15" s="120" t="str">
        <f t="shared" si="36"/>
        <v>Riyadh</v>
      </c>
      <c r="AT15" s="123" t="str">
        <f t="shared" si="53"/>
        <v>0</v>
      </c>
      <c r="AU15" s="72" t="str">
        <f>IFERROR(VLOOKUP(U15,'DAS Fri'!$F$10:$P$40,11,0),"Off")</f>
        <v>Off</v>
      </c>
      <c r="AV15" s="16">
        <f t="shared" si="37"/>
        <v>0</v>
      </c>
      <c r="AW15" s="16">
        <f t="shared" si="38"/>
        <v>0</v>
      </c>
      <c r="AX15" s="120" t="str">
        <f t="shared" si="39"/>
        <v>Riyadh</v>
      </c>
      <c r="AY15" s="123" t="str">
        <f t="shared" si="54"/>
        <v>0</v>
      </c>
      <c r="AZ15" s="72" t="str">
        <f>IFERROR(VLOOKUP(U15,'DAS Sat'!$F$29:$P$39,11,0),"Off")</f>
        <v>Off</v>
      </c>
      <c r="BA15" s="16">
        <f>IF(AZ15="MLD6&amp;7","7:40",IF(AZ15="MLD10&amp;15","7:40",IF(AZ15="SP-R","0",IF(AZ15="RDD1","0",IF(AZ15="RDD2","0",IF(AZ15="RDD3","0",IF(AZ15="RST1","0",IF(AZ15="RST2","0",IF(AZ15="Q Path","0",)))))))))</f>
        <v>0</v>
      </c>
      <c r="BB15" s="16">
        <f t="shared" si="41"/>
        <v>0</v>
      </c>
      <c r="BC15" s="120" t="str">
        <f t="shared" si="42"/>
        <v>Riyadh</v>
      </c>
      <c r="BD15" s="123" t="str">
        <f t="shared" si="55"/>
        <v>0</v>
      </c>
      <c r="BE15" s="102">
        <f t="shared" si="7"/>
        <v>0</v>
      </c>
      <c r="BF15" s="102"/>
      <c r="BG15" s="102">
        <f t="shared" si="8"/>
        <v>0</v>
      </c>
      <c r="BH15" s="102"/>
      <c r="BI15" s="3">
        <f t="shared" si="43"/>
        <v>0</v>
      </c>
      <c r="BK15" s="95" t="str">
        <f>'Dvr '!A17</f>
        <v>Rakan Asiri</v>
      </c>
      <c r="BL15" s="117" t="e">
        <v>#VALUE!</v>
      </c>
      <c r="BM15" s="110" t="str">
        <f>IFERROR(VLOOKUP(BK15,'DAS Sun'!$F$9:$Q$36,12,0),"Off")</f>
        <v>Off</v>
      </c>
      <c r="BN15" s="111" t="str">
        <f>IFERROR(VLOOKUP(BK15,'DAS Sun'!$F$9:$R$36,13,0),"Off")</f>
        <v>Off</v>
      </c>
      <c r="BO15" s="108" t="e">
        <f t="shared" si="9"/>
        <v>#VALUE!</v>
      </c>
      <c r="BP15" s="114" t="e">
        <f t="shared" si="44"/>
        <v>#VALUE!</v>
      </c>
      <c r="BQ15" s="110" t="str">
        <f>IFERROR(VLOOKUP(BK15,'DAS Mon'!$F$9:$Q$39,12,0),"Off")</f>
        <v>Off</v>
      </c>
      <c r="BR15" s="111" t="str">
        <f>IFERROR(VLOOKUP(BK15,'DAS Mon'!$F$9:$R$39,13,0),"Off")</f>
        <v>Off</v>
      </c>
      <c r="BS15" s="108" t="e">
        <f t="shared" si="10"/>
        <v>#VALUE!</v>
      </c>
      <c r="BT15" s="113" t="e">
        <f t="shared" si="11"/>
        <v>#VALUE!</v>
      </c>
      <c r="BU15" s="112" t="str">
        <f>IFERROR(VLOOKUP(BK15,'DAS Tue'!$F$9:$Q$46,12,0),"Off")</f>
        <v>Off</v>
      </c>
      <c r="BV15" s="111" t="str">
        <f>IFERROR(VLOOKUP(BK15,'DAS Tue'!$F$9:$R$46,13,0),"Off")</f>
        <v>Off</v>
      </c>
      <c r="BW15" s="108" t="e">
        <f t="shared" si="12"/>
        <v>#VALUE!</v>
      </c>
      <c r="BX15" s="114" t="e">
        <f t="shared" si="13"/>
        <v>#VALUE!</v>
      </c>
      <c r="BY15" s="110" t="str">
        <f>IFERROR(VLOOKUP(BK15,'DAS Wed'!$F$9:$Q$49,12,0),"Off")</f>
        <v>Off</v>
      </c>
      <c r="BZ15" s="111" t="str">
        <f>IFERROR(VLOOKUP(BK15,'DAS Wed'!$F$9:$R$49,13,0),"Off")</f>
        <v>Off</v>
      </c>
      <c r="CA15" s="108" t="e">
        <f t="shared" si="14"/>
        <v>#VALUE!</v>
      </c>
      <c r="CB15" s="113" t="e">
        <f t="shared" si="45"/>
        <v>#VALUE!</v>
      </c>
      <c r="CC15" s="112" t="str">
        <f>IFERROR(VLOOKUP(BK15,'DAS Thu'!$F$9:$Q$47,12,0),"Off")</f>
        <v>Off</v>
      </c>
      <c r="CD15" s="111" t="str">
        <f>IFERROR(VLOOKUP(BK15,'DAS Thu'!$F$9:$R$47,13,0),"Off")</f>
        <v>Off</v>
      </c>
      <c r="CE15" s="108" t="e">
        <f t="shared" si="15"/>
        <v>#VALUE!</v>
      </c>
      <c r="CF15" s="114" t="e">
        <f t="shared" si="46"/>
        <v>#VALUE!</v>
      </c>
      <c r="CG15" s="110" t="str">
        <f>IFERROR(VLOOKUP(BK15,'DAS Fri'!$F$9:$Q$43,12,0),"Off")</f>
        <v>Off</v>
      </c>
      <c r="CH15" s="111" t="str">
        <f>IFERROR(VLOOKUP(BK15,'DAS Fri'!$F$9:$R$43,13,0),"Off")</f>
        <v>Off</v>
      </c>
      <c r="CI15" s="108" t="e">
        <f t="shared" si="16"/>
        <v>#VALUE!</v>
      </c>
      <c r="CJ15" s="113" t="e">
        <f t="shared" si="47"/>
        <v>#VALUE!</v>
      </c>
      <c r="CK15" s="112" t="str">
        <f>IFERROR(VLOOKUP(BK15,'DAS Sat'!$F$9:$Q$43,12,0),"Off")</f>
        <v>Off</v>
      </c>
      <c r="CL15" s="111" t="str">
        <f>IFERROR(VLOOKUP(BK15,'DAS Sat'!$F$9:$R$43,13,0),"Off")</f>
        <v>Off</v>
      </c>
      <c r="CM15" s="117" t="e">
        <f t="shared" si="17"/>
        <v>#VALUE!</v>
      </c>
      <c r="CN15" s="113" t="e">
        <f t="shared" si="48"/>
        <v>#VALUE!</v>
      </c>
    </row>
    <row r="16" spans="2:92" ht="21" x14ac:dyDescent="0.45">
      <c r="B16" s="95" t="str">
        <f>'Dvr '!A18</f>
        <v>Vacancy 1</v>
      </c>
      <c r="C16" s="72" t="str">
        <f>IFERROR(VLOOKUP(B16,'DAS Sun'!$F$9:$O$36,10,0),"Off")</f>
        <v>Off</v>
      </c>
      <c r="D16" s="75">
        <f>'Dvr '!E18</f>
        <v>0.20833333333333337</v>
      </c>
      <c r="E16" s="72" t="str">
        <f>IFERROR(VLOOKUP(B16,'DAS Mon'!$F$9:$O$39,10,0),"Off")</f>
        <v>Off</v>
      </c>
      <c r="F16" s="74">
        <f>'Dvr '!I18</f>
        <v>0.20833333333333337</v>
      </c>
      <c r="G16" s="69" t="str">
        <f>IFERROR(VLOOKUP(B16,'DAS Tue'!$F$9:$O$45,10,0),"Off")</f>
        <v>Off</v>
      </c>
      <c r="H16" s="75">
        <f>'Dvr '!M18</f>
        <v>0</v>
      </c>
      <c r="I16" s="72" t="str">
        <f>IFERROR(VLOOKUP(B16,'DAS Wed'!$F$9:$O$49,10,0),"Off")</f>
        <v>Off</v>
      </c>
      <c r="J16" s="74">
        <f>'Dvr '!Q18</f>
        <v>0</v>
      </c>
      <c r="K16" s="69" t="str">
        <f>IFERROR(VLOOKUP(B16,'DAS Thu'!$F$9:$O$47,10,0),"Off")</f>
        <v>Off</v>
      </c>
      <c r="L16" s="75">
        <f>'Dvr '!U18</f>
        <v>0</v>
      </c>
      <c r="M16" s="72" t="str">
        <f>IFERROR(VLOOKUP(B16,'DAS Fri'!$F$9:$O$43,10,0),"Off")</f>
        <v>Off</v>
      </c>
      <c r="N16" s="74">
        <f>'Dvr '!Y18</f>
        <v>0.33333333333333337</v>
      </c>
      <c r="O16" s="69" t="str">
        <f>IFERROR(VLOOKUP(B16,'DAS Sat'!$F$9:$O$43,10,0),"Off")</f>
        <v>Off</v>
      </c>
      <c r="P16" s="74">
        <f>'Dvr '!AC18</f>
        <v>0.33333333333333337</v>
      </c>
      <c r="Q16" s="64">
        <f t="shared" si="18"/>
        <v>0</v>
      </c>
      <c r="R16" s="64">
        <f t="shared" si="19"/>
        <v>1.0833333333333335</v>
      </c>
      <c r="S16" s="4">
        <f t="shared" si="20"/>
        <v>7</v>
      </c>
      <c r="T16" s="127">
        <f t="shared" si="21"/>
        <v>1.0833333333333335</v>
      </c>
      <c r="U16" s="95" t="str">
        <f>'Dvr '!A18</f>
        <v>Vacancy 1</v>
      </c>
      <c r="V16" s="71" t="str">
        <f>IFERROR(VLOOKUP(U16,'DAS Sun'!$F$9:$P$36,11,0),"Off")</f>
        <v>Off</v>
      </c>
      <c r="W16" s="16">
        <f t="shared" si="22"/>
        <v>0</v>
      </c>
      <c r="X16" s="16">
        <f t="shared" si="23"/>
        <v>0</v>
      </c>
      <c r="Y16" s="120" t="str">
        <f t="shared" si="24"/>
        <v>Riyadh</v>
      </c>
      <c r="Z16" s="123" t="str">
        <f t="shared" si="49"/>
        <v>0</v>
      </c>
      <c r="AA16" s="72" t="str">
        <f>IFERROR(VLOOKUP(U16,'DAS Mon'!$F$10:$P$39,11,0),"Off")</f>
        <v>Off</v>
      </c>
      <c r="AB16" s="16">
        <f t="shared" si="25"/>
        <v>0</v>
      </c>
      <c r="AC16" s="16">
        <f t="shared" si="26"/>
        <v>0</v>
      </c>
      <c r="AD16" s="120" t="str">
        <f t="shared" si="27"/>
        <v>Riyadh</v>
      </c>
      <c r="AE16" s="123" t="str">
        <f t="shared" si="50"/>
        <v>0</v>
      </c>
      <c r="AF16" s="69" t="str">
        <f>IFERROR(VLOOKUP(U16,'DAS Tue'!$F$10:$P$37,11,0),"Off")</f>
        <v>Off</v>
      </c>
      <c r="AG16" s="16">
        <f t="shared" si="28"/>
        <v>0</v>
      </c>
      <c r="AH16" s="16">
        <f t="shared" si="29"/>
        <v>0</v>
      </c>
      <c r="AI16" s="120" t="str">
        <f t="shared" si="30"/>
        <v>Riyadh</v>
      </c>
      <c r="AJ16" s="123" t="str">
        <f t="shared" si="51"/>
        <v>0</v>
      </c>
      <c r="AK16" s="72" t="str">
        <f>IFERROR(VLOOKUP(U16,'DAS Wed'!$F$12:$P$43,11,0),"Off")</f>
        <v>Off</v>
      </c>
      <c r="AL16" s="16">
        <f t="shared" si="31"/>
        <v>0</v>
      </c>
      <c r="AM16" s="16">
        <f t="shared" si="32"/>
        <v>0</v>
      </c>
      <c r="AN16" s="120" t="str">
        <f t="shared" si="33"/>
        <v>Riyadh</v>
      </c>
      <c r="AO16" s="123" t="str">
        <f t="shared" si="52"/>
        <v>0</v>
      </c>
      <c r="AP16" s="69" t="str">
        <f>IFERROR(VLOOKUP(U16,'DAS Thu'!$F$10:$P$45,11,0),"Off")</f>
        <v>Off</v>
      </c>
      <c r="AQ16" s="16">
        <f t="shared" si="34"/>
        <v>0</v>
      </c>
      <c r="AR16" s="16">
        <f t="shared" si="35"/>
        <v>0</v>
      </c>
      <c r="AS16" s="120" t="str">
        <f t="shared" si="36"/>
        <v>Riyadh</v>
      </c>
      <c r="AT16" s="123" t="str">
        <f t="shared" si="53"/>
        <v>0</v>
      </c>
      <c r="AU16" s="72" t="str">
        <f>IFERROR(VLOOKUP(U16,'DAS Fri'!$F$10:$P$40,11,0),"Off")</f>
        <v>Off</v>
      </c>
      <c r="AV16" s="16">
        <f t="shared" si="37"/>
        <v>0</v>
      </c>
      <c r="AW16" s="16">
        <f t="shared" si="38"/>
        <v>0</v>
      </c>
      <c r="AX16" s="120" t="str">
        <f t="shared" si="39"/>
        <v>Riyadh</v>
      </c>
      <c r="AY16" s="123" t="str">
        <f t="shared" si="54"/>
        <v>0</v>
      </c>
      <c r="AZ16" s="72" t="str">
        <f>IFERROR(VLOOKUP(U16,'DAS Sat'!$F$29:$P$39,11,0),"Off")</f>
        <v>Off</v>
      </c>
      <c r="BA16" s="16">
        <f t="shared" si="40"/>
        <v>0</v>
      </c>
      <c r="BB16" s="16">
        <f t="shared" si="41"/>
        <v>0</v>
      </c>
      <c r="BC16" s="120" t="str">
        <f t="shared" si="42"/>
        <v>Riyadh</v>
      </c>
      <c r="BD16" s="123" t="str">
        <f t="shared" si="55"/>
        <v>0</v>
      </c>
      <c r="BE16" s="102">
        <f t="shared" si="7"/>
        <v>0</v>
      </c>
      <c r="BF16" s="102"/>
      <c r="BG16" s="102">
        <f t="shared" si="8"/>
        <v>0</v>
      </c>
      <c r="BH16" s="102"/>
      <c r="BI16" s="3">
        <f t="shared" si="43"/>
        <v>0</v>
      </c>
      <c r="BK16" s="95" t="str">
        <f>'Dvr '!A18</f>
        <v>Vacancy 1</v>
      </c>
      <c r="BL16" s="117" t="e">
        <v>#VALUE!</v>
      </c>
      <c r="BM16" s="110" t="str">
        <f>IFERROR(VLOOKUP(BK16,'DAS Sun'!$F$9:$Q$36,12,0),"Off")</f>
        <v>Off</v>
      </c>
      <c r="BN16" s="111" t="str">
        <f>IFERROR(VLOOKUP(BK16,'DAS Sun'!$F$9:$R$36,13,0),"Off")</f>
        <v>Off</v>
      </c>
      <c r="BO16" s="108" t="e">
        <f t="shared" si="9"/>
        <v>#VALUE!</v>
      </c>
      <c r="BP16" s="114" t="e">
        <f t="shared" si="44"/>
        <v>#VALUE!</v>
      </c>
      <c r="BQ16" s="110" t="str">
        <f>IFERROR(VLOOKUP(BK16,'DAS Mon'!$F$9:$Q$39,12,0),"Off")</f>
        <v>Off</v>
      </c>
      <c r="BR16" s="111" t="str">
        <f>IFERROR(VLOOKUP(BK16,'DAS Mon'!$F$9:$R$39,13,0),"Off")</f>
        <v>Off</v>
      </c>
      <c r="BS16" s="108" t="e">
        <f t="shared" si="10"/>
        <v>#VALUE!</v>
      </c>
      <c r="BT16" s="113" t="e">
        <f t="shared" si="11"/>
        <v>#VALUE!</v>
      </c>
      <c r="BU16" s="112" t="str">
        <f>IFERROR(VLOOKUP(BK16,'DAS Tue'!$F$9:$Q$46,12,0),"Off")</f>
        <v>Off</v>
      </c>
      <c r="BV16" s="111" t="str">
        <f>IFERROR(VLOOKUP(BK16,'DAS Tue'!$F$9:$R$46,13,0),"Off")</f>
        <v>Off</v>
      </c>
      <c r="BW16" s="108" t="e">
        <f t="shared" si="12"/>
        <v>#VALUE!</v>
      </c>
      <c r="BX16" s="114" t="e">
        <f t="shared" si="13"/>
        <v>#VALUE!</v>
      </c>
      <c r="BY16" s="110" t="str">
        <f>IFERROR(VLOOKUP(BK16,'DAS Wed'!$F$9:$Q$49,12,0),"Off")</f>
        <v>Off</v>
      </c>
      <c r="BZ16" s="111" t="str">
        <f>IFERROR(VLOOKUP(BK16,'DAS Wed'!$F$9:$R$49,13,0),"Off")</f>
        <v>Off</v>
      </c>
      <c r="CA16" s="108" t="e">
        <f t="shared" si="14"/>
        <v>#VALUE!</v>
      </c>
      <c r="CB16" s="113" t="e">
        <f t="shared" si="45"/>
        <v>#VALUE!</v>
      </c>
      <c r="CC16" s="112" t="str">
        <f>IFERROR(VLOOKUP(BK16,'DAS Thu'!$F$9:$Q$47,12,0),"Off")</f>
        <v>Off</v>
      </c>
      <c r="CD16" s="111" t="str">
        <f>IFERROR(VLOOKUP(BK16,'DAS Thu'!$F$9:$R$47,13,0),"Off")</f>
        <v>Off</v>
      </c>
      <c r="CE16" s="108" t="e">
        <f t="shared" si="15"/>
        <v>#VALUE!</v>
      </c>
      <c r="CF16" s="114" t="e">
        <f t="shared" si="46"/>
        <v>#VALUE!</v>
      </c>
      <c r="CG16" s="110" t="str">
        <f>IFERROR(VLOOKUP(BK16,'DAS Fri'!$F$9:$Q$43,12,0),"Off")</f>
        <v>Off</v>
      </c>
      <c r="CH16" s="111" t="str">
        <f>IFERROR(VLOOKUP(BK16,'DAS Fri'!$F$9:$R$43,13,0),"Off")</f>
        <v>Off</v>
      </c>
      <c r="CI16" s="108" t="e">
        <f t="shared" si="16"/>
        <v>#VALUE!</v>
      </c>
      <c r="CJ16" s="113" t="e">
        <f t="shared" si="47"/>
        <v>#VALUE!</v>
      </c>
      <c r="CK16" s="112" t="str">
        <f>IFERROR(VLOOKUP(BK16,'DAS Sat'!$F$9:$Q$43,12,0),"Off")</f>
        <v>Off</v>
      </c>
      <c r="CL16" s="111" t="str">
        <f>IFERROR(VLOOKUP(BK16,'DAS Sat'!$F$9:$R$43,13,0),"Off")</f>
        <v>Off</v>
      </c>
      <c r="CM16" s="117" t="e">
        <f t="shared" si="17"/>
        <v>#VALUE!</v>
      </c>
      <c r="CN16" s="113" t="e">
        <f t="shared" si="48"/>
        <v>#VALUE!</v>
      </c>
    </row>
    <row r="17" spans="2:92" ht="21" x14ac:dyDescent="0.45">
      <c r="B17" s="95" t="str">
        <f>'Dvr '!A19</f>
        <v>Ayoub Mobarak Al-Lajhar</v>
      </c>
      <c r="C17" s="72">
        <f>IFERROR(VLOOKUP(B17,'DAS Sun'!$F$9:$O$36,10,0),"Off")</f>
        <v>0.33333333333333337</v>
      </c>
      <c r="D17" s="75">
        <f>'Dvr '!E19</f>
        <v>0.33333333333333337</v>
      </c>
      <c r="E17" s="72">
        <f>IFERROR(VLOOKUP(B17,'DAS Mon'!$F$9:$O$39,10,0),"Off")</f>
        <v>0.33333333333333337</v>
      </c>
      <c r="F17" s="74">
        <f>'Dvr '!I19</f>
        <v>0.33333333333333337</v>
      </c>
      <c r="G17" s="69">
        <f>IFERROR(VLOOKUP(B17,'DAS Tue'!$F$9:$O$45,10,0),"Off")</f>
        <v>0.33333333333333337</v>
      </c>
      <c r="H17" s="75">
        <f>'Dvr '!M19</f>
        <v>0.33333333333333337</v>
      </c>
      <c r="I17" s="72">
        <f>IFERROR(VLOOKUP(B17,'DAS Wed'!$F$9:$O$49,10,0),"Off")</f>
        <v>0.33333333333333337</v>
      </c>
      <c r="J17" s="74">
        <f>'Dvr '!Q19</f>
        <v>0.33333333333333337</v>
      </c>
      <c r="K17" s="69">
        <f>IFERROR(VLOOKUP(B17,'DAS Thu'!$F$9:$O$47,10,0),"Off")</f>
        <v>0.33333333333333337</v>
      </c>
      <c r="L17" s="75">
        <f>'Dvr '!U19</f>
        <v>0.33333333333333337</v>
      </c>
      <c r="M17" s="72" t="str">
        <f>IFERROR(VLOOKUP(B17,'DAS Fri'!$F$9:$O$43,10,0),"Off")</f>
        <v>Off</v>
      </c>
      <c r="N17" s="74">
        <f>'Dvr '!Y19</f>
        <v>0</v>
      </c>
      <c r="O17" s="69" t="str">
        <f>IFERROR(VLOOKUP(B17,'DAS Sat'!$F$9:$O$43,10,0),"Off")</f>
        <v>Off</v>
      </c>
      <c r="P17" s="74">
        <f>'Dvr '!AC19</f>
        <v>0</v>
      </c>
      <c r="Q17" s="64">
        <f t="shared" si="18"/>
        <v>1.666666666666667</v>
      </c>
      <c r="R17" s="64">
        <f t="shared" si="19"/>
        <v>1.666666666666667</v>
      </c>
      <c r="S17" s="4">
        <f t="shared" si="20"/>
        <v>2</v>
      </c>
      <c r="T17" s="127">
        <f t="shared" si="21"/>
        <v>0</v>
      </c>
      <c r="U17" s="95" t="str">
        <f>'Dvr '!A19</f>
        <v>Ayoub Mobarak Al-Lajhar</v>
      </c>
      <c r="V17" s="71" t="str">
        <f>IFERROR(VLOOKUP(U17,'DAS Sun'!$F$9:$P$36,11,0),"Off")</f>
        <v>RDD3</v>
      </c>
      <c r="W17" s="16" t="str">
        <f t="shared" si="22"/>
        <v>0</v>
      </c>
      <c r="X17" s="16" t="str">
        <f t="shared" si="23"/>
        <v>8:00</v>
      </c>
      <c r="Y17" s="120" t="str">
        <f t="shared" si="24"/>
        <v>Riyadh</v>
      </c>
      <c r="Z17" s="123" t="str">
        <f t="shared" si="49"/>
        <v>0</v>
      </c>
      <c r="AA17" s="72" t="str">
        <f>IFERROR(VLOOKUP(U17,'DAS Mon'!$F$10:$P$39,11,0),"Off")</f>
        <v>RDD3</v>
      </c>
      <c r="AB17" s="16" t="str">
        <f t="shared" si="25"/>
        <v>0</v>
      </c>
      <c r="AC17" s="16" t="str">
        <f t="shared" si="26"/>
        <v>8:00</v>
      </c>
      <c r="AD17" s="120" t="str">
        <f t="shared" si="27"/>
        <v>Riyadh</v>
      </c>
      <c r="AE17" s="123" t="str">
        <f t="shared" si="50"/>
        <v>0</v>
      </c>
      <c r="AF17" s="69" t="str">
        <f>IFERROR(VLOOKUP(U17,'DAS Tue'!$F$10:$P$37,11,0),"Off")</f>
        <v>DD3</v>
      </c>
      <c r="AG17" s="16">
        <f t="shared" si="28"/>
        <v>0</v>
      </c>
      <c r="AH17" s="16">
        <f t="shared" si="29"/>
        <v>0</v>
      </c>
      <c r="AI17" s="120" t="b">
        <f t="shared" si="30"/>
        <v>0</v>
      </c>
      <c r="AJ17" s="123" t="b">
        <f t="shared" si="51"/>
        <v>0</v>
      </c>
      <c r="AK17" s="72" t="str">
        <f>IFERROR(VLOOKUP(U17,'DAS Wed'!$F$12:$P$43,11,0),"Off")</f>
        <v>RDD3</v>
      </c>
      <c r="AL17" s="16" t="str">
        <f t="shared" si="31"/>
        <v>0</v>
      </c>
      <c r="AM17" s="16" t="str">
        <f t="shared" si="32"/>
        <v>8:00</v>
      </c>
      <c r="AN17" s="120" t="str">
        <f t="shared" si="33"/>
        <v>Riyadh</v>
      </c>
      <c r="AO17" s="123" t="str">
        <f t="shared" si="52"/>
        <v>0</v>
      </c>
      <c r="AP17" s="69" t="str">
        <f>IFERROR(VLOOKUP(U17,'DAS Thu'!$F$10:$P$45,11,0),"Off")</f>
        <v>RDD3</v>
      </c>
      <c r="AQ17" s="16" t="str">
        <f t="shared" si="34"/>
        <v>0</v>
      </c>
      <c r="AR17" s="16" t="str">
        <f t="shared" si="35"/>
        <v>8:00</v>
      </c>
      <c r="AS17" s="120" t="str">
        <f t="shared" si="36"/>
        <v>Riyadh</v>
      </c>
      <c r="AT17" s="123" t="str">
        <f t="shared" si="53"/>
        <v>0</v>
      </c>
      <c r="AU17" s="72" t="str">
        <f>IFERROR(VLOOKUP(U17,'DAS Fri'!$F$10:$P$40,11,0),"Off")</f>
        <v>Off</v>
      </c>
      <c r="AV17" s="16">
        <f t="shared" si="37"/>
        <v>0</v>
      </c>
      <c r="AW17" s="16">
        <f t="shared" si="38"/>
        <v>0</v>
      </c>
      <c r="AX17" s="120" t="str">
        <f t="shared" si="39"/>
        <v>Riyadh</v>
      </c>
      <c r="AY17" s="123" t="str">
        <f t="shared" si="54"/>
        <v>0</v>
      </c>
      <c r="AZ17" s="72" t="str">
        <f>IFERROR(VLOOKUP(U17,'DAS Sat'!$F$29:$P$39,11,0),"Off")</f>
        <v>Off</v>
      </c>
      <c r="BA17" s="16">
        <f t="shared" si="40"/>
        <v>0</v>
      </c>
      <c r="BB17" s="16">
        <f t="shared" si="41"/>
        <v>0</v>
      </c>
      <c r="BC17" s="120" t="str">
        <f t="shared" si="42"/>
        <v>Riyadh</v>
      </c>
      <c r="BD17" s="123" t="str">
        <f t="shared" si="55"/>
        <v>0</v>
      </c>
      <c r="BE17" s="102">
        <f t="shared" si="7"/>
        <v>0</v>
      </c>
      <c r="BF17" s="102"/>
      <c r="BG17" s="102">
        <f t="shared" si="8"/>
        <v>1.3333333333333333</v>
      </c>
      <c r="BH17" s="102"/>
      <c r="BI17" s="3">
        <f t="shared" si="43"/>
        <v>0</v>
      </c>
      <c r="BK17" s="95" t="str">
        <f>'Dvr '!A19</f>
        <v>Ayoub Mobarak Al-Lajhar</v>
      </c>
      <c r="BL17" s="117">
        <v>-0.25</v>
      </c>
      <c r="BM17" s="110">
        <f>IFERROR(VLOOKUP(BK17,'DAS Sun'!$F$9:$Q$36,12,0),"Off")</f>
        <v>0.91666666666666663</v>
      </c>
      <c r="BN17" s="111">
        <f>IFERROR(VLOOKUP(BK17,'DAS Sun'!$F$9:$R$36,13,0),"Off")</f>
        <v>1.25</v>
      </c>
      <c r="BO17" s="108">
        <f t="shared" si="9"/>
        <v>-0.25</v>
      </c>
      <c r="BP17" s="114">
        <f t="shared" si="44"/>
        <v>0.66666666666666663</v>
      </c>
      <c r="BQ17" s="110">
        <f>IFERROR(VLOOKUP(BK17,'DAS Mon'!$F$9:$Q$39,12,0),"Off")</f>
        <v>0.91666666666666663</v>
      </c>
      <c r="BR17" s="111">
        <f>IFERROR(VLOOKUP(BK17,'DAS Mon'!$F$9:$R$39,13,0),"Off")</f>
        <v>1.25</v>
      </c>
      <c r="BS17" s="108">
        <f t="shared" si="10"/>
        <v>-0.25</v>
      </c>
      <c r="BT17" s="113">
        <f t="shared" si="11"/>
        <v>0.66666666666666663</v>
      </c>
      <c r="BU17" s="112">
        <f>IFERROR(VLOOKUP(BK17,'DAS Tue'!$F$9:$Q$46,12,0),"Off")</f>
        <v>0.91666666666666663</v>
      </c>
      <c r="BV17" s="111">
        <f>IFERROR(VLOOKUP(BK17,'DAS Tue'!$F$9:$R$46,13,0),"Off")</f>
        <v>1.25</v>
      </c>
      <c r="BW17" s="108">
        <f t="shared" si="12"/>
        <v>-0.25</v>
      </c>
      <c r="BX17" s="114">
        <f t="shared" si="13"/>
        <v>0.66666666666666663</v>
      </c>
      <c r="BY17" s="110">
        <f>IFERROR(VLOOKUP(BK17,'DAS Wed'!$F$9:$Q$49,12,0),"Off")</f>
        <v>0.91666666666666663</v>
      </c>
      <c r="BZ17" s="111">
        <f>IFERROR(VLOOKUP(BK17,'DAS Wed'!$F$9:$R$49,13,0),"Off")</f>
        <v>1.25</v>
      </c>
      <c r="CA17" s="108">
        <f t="shared" si="14"/>
        <v>-0.25</v>
      </c>
      <c r="CB17" s="113">
        <f t="shared" si="45"/>
        <v>0.66666666666666663</v>
      </c>
      <c r="CC17" s="112">
        <f>IFERROR(VLOOKUP(BK17,'DAS Thu'!$F$9:$Q$47,12,0),"Off")</f>
        <v>0.91666666666666663</v>
      </c>
      <c r="CD17" s="111">
        <f>IFERROR(VLOOKUP(BK17,'DAS Thu'!$F$9:$R$47,13,0),"Off")</f>
        <v>1.25</v>
      </c>
      <c r="CE17" s="108">
        <f t="shared" si="15"/>
        <v>-0.25</v>
      </c>
      <c r="CF17" s="114">
        <f t="shared" si="46"/>
        <v>0.66666666666666663</v>
      </c>
      <c r="CG17" s="110" t="str">
        <f>IFERROR(VLOOKUP(BK17,'DAS Fri'!$F$9:$Q$43,12,0),"Off")</f>
        <v>Off</v>
      </c>
      <c r="CH17" s="111" t="str">
        <f>IFERROR(VLOOKUP(BK17,'DAS Fri'!$F$9:$R$43,13,0),"Off")</f>
        <v>Off</v>
      </c>
      <c r="CI17" s="108" t="e">
        <f t="shared" si="16"/>
        <v>#VALUE!</v>
      </c>
      <c r="CJ17" s="113" t="e">
        <f t="shared" si="47"/>
        <v>#VALUE!</v>
      </c>
      <c r="CK17" s="112" t="str">
        <f>IFERROR(VLOOKUP(BK17,'DAS Sat'!$F$9:$Q$43,12,0),"Off")</f>
        <v>Off</v>
      </c>
      <c r="CL17" s="111" t="str">
        <f>IFERROR(VLOOKUP(BK17,'DAS Sat'!$F$9:$R$43,13,0),"Off")</f>
        <v>Off</v>
      </c>
      <c r="CM17" s="117" t="e">
        <f t="shared" si="17"/>
        <v>#VALUE!</v>
      </c>
      <c r="CN17" s="113" t="e">
        <f t="shared" si="48"/>
        <v>#VALUE!</v>
      </c>
    </row>
    <row r="18" spans="2:92" ht="21" x14ac:dyDescent="0.45">
      <c r="B18" s="95" t="str">
        <f>'Dvr '!A20</f>
        <v>Faisal Al Nemry</v>
      </c>
      <c r="C18" s="72">
        <f>IFERROR(VLOOKUP(B18,'DAS Sun'!$F$9:$O$36,10,0),"Off")</f>
        <v>0.33333333333333337</v>
      </c>
      <c r="D18" s="75">
        <f>'Dvr '!E20</f>
        <v>0.33333333333333337</v>
      </c>
      <c r="E18" s="72">
        <f>IFERROR(VLOOKUP(B18,'DAS Mon'!$F$9:$O$39,10,0),"Off")</f>
        <v>0.33333333333333337</v>
      </c>
      <c r="F18" s="74">
        <f>'Dvr '!I20</f>
        <v>0.33333333333333337</v>
      </c>
      <c r="G18" s="69">
        <f>IFERROR(VLOOKUP(B18,'DAS Tue'!$F$9:$O$45,10,0),"Off")</f>
        <v>0.33333333333333337</v>
      </c>
      <c r="H18" s="75">
        <f>'Dvr '!M20</f>
        <v>0.33333333333333337</v>
      </c>
      <c r="I18" s="72">
        <f>IFERROR(VLOOKUP(B18,'DAS Wed'!$F$9:$O$49,10,0),"Off")</f>
        <v>0.33333333333333337</v>
      </c>
      <c r="J18" s="74">
        <f>'Dvr '!Q20</f>
        <v>0.33333333333333337</v>
      </c>
      <c r="K18" s="69">
        <f>IFERROR(VLOOKUP(B18,'DAS Thu'!$F$9:$O$47,10,0),"Off")</f>
        <v>0.4826388888888889</v>
      </c>
      <c r="L18" s="75">
        <f>'Dvr '!U20</f>
        <v>0.4826388888888889</v>
      </c>
      <c r="M18" s="72" t="str">
        <f>IFERROR(VLOOKUP(B18,'DAS Fri'!$F$9:$O$43,10,0),"Off")</f>
        <v>Off</v>
      </c>
      <c r="N18" s="74">
        <f>'Dvr '!Y20</f>
        <v>0</v>
      </c>
      <c r="O18" s="69" t="str">
        <f>IFERROR(VLOOKUP(B18,'DAS Sat'!$F$9:$O$43,10,0),"Off")</f>
        <v>Off</v>
      </c>
      <c r="P18" s="74">
        <f>'Dvr '!AC20</f>
        <v>0</v>
      </c>
      <c r="Q18" s="64">
        <f t="shared" si="18"/>
        <v>1.8159722222222223</v>
      </c>
      <c r="R18" s="64">
        <f t="shared" si="19"/>
        <v>1.8159722222222223</v>
      </c>
      <c r="S18" s="4">
        <f t="shared" si="20"/>
        <v>2</v>
      </c>
      <c r="T18" s="127">
        <f t="shared" si="21"/>
        <v>0</v>
      </c>
      <c r="U18" s="95" t="str">
        <f>'Dvr '!A20</f>
        <v>Faisal Al Nemry</v>
      </c>
      <c r="V18" s="71" t="str">
        <f>IFERROR(VLOOKUP(U18,'DAS Sun'!$F$9:$P$36,11,0),"Off")</f>
        <v>SP-R</v>
      </c>
      <c r="W18" s="16" t="str">
        <f t="shared" si="22"/>
        <v>0</v>
      </c>
      <c r="X18" s="16" t="str">
        <f t="shared" si="23"/>
        <v>0</v>
      </c>
      <c r="Y18" s="120" t="str">
        <f t="shared" si="24"/>
        <v>Riyadh</v>
      </c>
      <c r="Z18" s="123" t="str">
        <f t="shared" si="49"/>
        <v>0</v>
      </c>
      <c r="AA18" s="72" t="str">
        <f>IFERROR(VLOOKUP(U18,'DAS Mon'!$F$10:$P$39,11,0),"Off")</f>
        <v>SP-R</v>
      </c>
      <c r="AB18" s="16" t="str">
        <f t="shared" si="25"/>
        <v>0</v>
      </c>
      <c r="AC18" s="16" t="str">
        <f t="shared" si="26"/>
        <v>0</v>
      </c>
      <c r="AD18" s="120" t="str">
        <f t="shared" si="27"/>
        <v>Riyadh</v>
      </c>
      <c r="AE18" s="123" t="str">
        <f t="shared" si="50"/>
        <v>0</v>
      </c>
      <c r="AF18" s="69" t="str">
        <f>IFERROR(VLOOKUP(U18,'DAS Tue'!$F$10:$P$37,11,0),"Off")</f>
        <v>SP-R</v>
      </c>
      <c r="AG18" s="16" t="str">
        <f t="shared" si="28"/>
        <v>0</v>
      </c>
      <c r="AH18" s="16" t="str">
        <f t="shared" si="29"/>
        <v>0</v>
      </c>
      <c r="AI18" s="120" t="str">
        <f t="shared" si="30"/>
        <v>Riyadh</v>
      </c>
      <c r="AJ18" s="123" t="str">
        <f t="shared" si="51"/>
        <v>0</v>
      </c>
      <c r="AK18" s="72" t="str">
        <f>IFERROR(VLOOKUP(U18,'DAS Wed'!$F$12:$P$43,11,0),"Off")</f>
        <v>SP-R</v>
      </c>
      <c r="AL18" s="16" t="str">
        <f t="shared" si="31"/>
        <v>0</v>
      </c>
      <c r="AM18" s="16" t="str">
        <f t="shared" si="32"/>
        <v>0</v>
      </c>
      <c r="AN18" s="120" t="str">
        <f t="shared" si="33"/>
        <v>Riyadh</v>
      </c>
      <c r="AO18" s="123" t="str">
        <f t="shared" si="52"/>
        <v>0</v>
      </c>
      <c r="AP18" s="69" t="str">
        <f>IFERROR(VLOOKUP(U18,'DAS Thu'!$F$10:$P$45,11,0),"Off")</f>
        <v>Q Path</v>
      </c>
      <c r="AQ18" s="16" t="str">
        <f t="shared" si="34"/>
        <v>0</v>
      </c>
      <c r="AR18" s="16" t="str">
        <f t="shared" si="35"/>
        <v>0</v>
      </c>
      <c r="AS18" s="120" t="str">
        <f t="shared" si="36"/>
        <v>Riyadh</v>
      </c>
      <c r="AT18" s="123" t="str">
        <f t="shared" si="53"/>
        <v>0</v>
      </c>
      <c r="AU18" s="72" t="str">
        <f>IFERROR(VLOOKUP(U18,'DAS Fri'!$F$10:$P$40,11,0),"Off")</f>
        <v>Off</v>
      </c>
      <c r="AV18" s="16">
        <f t="shared" si="37"/>
        <v>0</v>
      </c>
      <c r="AW18" s="16">
        <f t="shared" si="38"/>
        <v>0</v>
      </c>
      <c r="AX18" s="120" t="str">
        <f t="shared" si="39"/>
        <v>Riyadh</v>
      </c>
      <c r="AY18" s="123" t="str">
        <f t="shared" si="54"/>
        <v>0</v>
      </c>
      <c r="AZ18" s="72" t="str">
        <f>IFERROR(VLOOKUP(U18,'DAS Sat'!$F$29:$P$39,11,0),"Off")</f>
        <v>Off</v>
      </c>
      <c r="BA18" s="16">
        <f t="shared" si="40"/>
        <v>0</v>
      </c>
      <c r="BB18" s="16">
        <f t="shared" si="41"/>
        <v>0</v>
      </c>
      <c r="BC18" s="120" t="str">
        <f t="shared" si="42"/>
        <v>Riyadh</v>
      </c>
      <c r="BD18" s="123" t="str">
        <f t="shared" si="55"/>
        <v>0</v>
      </c>
      <c r="BE18" s="102">
        <f t="shared" si="7"/>
        <v>0</v>
      </c>
      <c r="BF18" s="102"/>
      <c r="BG18" s="102">
        <f t="shared" si="8"/>
        <v>0</v>
      </c>
      <c r="BH18" s="102"/>
      <c r="BI18" s="3">
        <f t="shared" si="43"/>
        <v>0</v>
      </c>
      <c r="BK18" s="95" t="str">
        <f>'Dvr '!A20</f>
        <v>Faisal Al Nemry</v>
      </c>
      <c r="BL18" s="117" t="e">
        <v>#VALUE!</v>
      </c>
      <c r="BM18" s="110">
        <f>IFERROR(VLOOKUP(BK18,'DAS Sun'!$F$9:$Q$36,12,0),"Off")</f>
        <v>0.19722222222222222</v>
      </c>
      <c r="BN18" s="111">
        <f>IFERROR(VLOOKUP(BK18,'DAS Sun'!$F$9:$R$36,13,0),"Off")</f>
        <v>0.53055555555555556</v>
      </c>
      <c r="BO18" s="108">
        <f t="shared" si="9"/>
        <v>0.46944444444444444</v>
      </c>
      <c r="BP18" s="114" t="e">
        <f t="shared" si="44"/>
        <v>#VALUE!</v>
      </c>
      <c r="BQ18" s="110">
        <f>IFERROR(VLOOKUP(BK18,'DAS Mon'!$F$9:$Q$39,12,0),"Off")</f>
        <v>0.19722222222222222</v>
      </c>
      <c r="BR18" s="111">
        <f>IFERROR(VLOOKUP(BK18,'DAS Mon'!$F$9:$R$39,13,0),"Off")</f>
        <v>0.53055555555555556</v>
      </c>
      <c r="BS18" s="108">
        <f t="shared" si="10"/>
        <v>0.46944444444444444</v>
      </c>
      <c r="BT18" s="113">
        <f t="shared" si="11"/>
        <v>0.66666666666666663</v>
      </c>
      <c r="BU18" s="112">
        <f>IFERROR(VLOOKUP(BK18,'DAS Tue'!$F$9:$Q$46,12,0),"Off")</f>
        <v>0.19722222222222222</v>
      </c>
      <c r="BV18" s="111">
        <f>IFERROR(VLOOKUP(BK18,'DAS Tue'!$F$9:$R$46,13,0),"Off")</f>
        <v>0.53055555555555556</v>
      </c>
      <c r="BW18" s="108">
        <f t="shared" si="12"/>
        <v>0.46944444444444444</v>
      </c>
      <c r="BX18" s="114">
        <f t="shared" si="13"/>
        <v>0.66666666666666663</v>
      </c>
      <c r="BY18" s="110">
        <f>IFERROR(VLOOKUP(BK18,'DAS Wed'!$F$9:$Q$49,12,0),"Off")</f>
        <v>0.19722222222222222</v>
      </c>
      <c r="BZ18" s="111">
        <f>IFERROR(VLOOKUP(BK18,'DAS Wed'!$F$9:$R$49,13,0),"Off")</f>
        <v>0.53055555555555556</v>
      </c>
      <c r="CA18" s="108">
        <f t="shared" si="14"/>
        <v>0.46944444444444444</v>
      </c>
      <c r="CB18" s="113">
        <f t="shared" si="45"/>
        <v>0.66666666666666663</v>
      </c>
      <c r="CC18" s="112">
        <f>IFERROR(VLOOKUP(BK18,'DAS Thu'!$F$9:$Q$47,12,0),"Off")</f>
        <v>0.27083333333333331</v>
      </c>
      <c r="CD18" s="111">
        <f>IFERROR(VLOOKUP(BK18,'DAS Thu'!$F$9:$R$47,13,0),"Off")</f>
        <v>0.75347222222222221</v>
      </c>
      <c r="CE18" s="108">
        <f t="shared" si="15"/>
        <v>0.24652777777777779</v>
      </c>
      <c r="CF18" s="114">
        <f t="shared" si="46"/>
        <v>0.74027777777777781</v>
      </c>
      <c r="CG18" s="110" t="str">
        <f>IFERROR(VLOOKUP(BK18,'DAS Fri'!$F$9:$Q$43,12,0),"Off")</f>
        <v>Off</v>
      </c>
      <c r="CH18" s="111" t="str">
        <f>IFERROR(VLOOKUP(BK18,'DAS Fri'!$F$9:$R$43,13,0),"Off")</f>
        <v>Off</v>
      </c>
      <c r="CI18" s="108" t="e">
        <f t="shared" si="16"/>
        <v>#VALUE!</v>
      </c>
      <c r="CJ18" s="113" t="e">
        <f t="shared" si="47"/>
        <v>#VALUE!</v>
      </c>
      <c r="CK18" s="112" t="str">
        <f>IFERROR(VLOOKUP(BK18,'DAS Sat'!$F$9:$Q$43,12,0),"Off")</f>
        <v>Off</v>
      </c>
      <c r="CL18" s="111" t="str">
        <f>IFERROR(VLOOKUP(BK18,'DAS Sat'!$F$9:$R$43,13,0),"Off")</f>
        <v>Off</v>
      </c>
      <c r="CM18" s="117" t="e">
        <f t="shared" si="17"/>
        <v>#VALUE!</v>
      </c>
      <c r="CN18" s="113" t="e">
        <f t="shared" si="48"/>
        <v>#VALUE!</v>
      </c>
    </row>
    <row r="19" spans="2:92" ht="21" x14ac:dyDescent="0.45">
      <c r="B19" s="95" t="str">
        <f>'Dvr '!A21</f>
        <v>Abdullah M  Al Harbi</v>
      </c>
      <c r="C19" s="72" t="str">
        <f>IFERROR(VLOOKUP(B19,'DAS Sun'!$F$9:$O$36,10,0),"Off")</f>
        <v>Off</v>
      </c>
      <c r="D19" s="75">
        <f>'Dvr '!E21</f>
        <v>0</v>
      </c>
      <c r="E19" s="72" t="str">
        <f>IFERROR(VLOOKUP(B19,'DAS Mon'!$F$9:$O$39,10,0),"Off")</f>
        <v>Off</v>
      </c>
      <c r="F19" s="74">
        <f>'Dvr '!I21</f>
        <v>0</v>
      </c>
      <c r="G19" s="69" t="str">
        <f>IFERROR(VLOOKUP(B19,'DAS Tue'!$F$9:$O$45,10,0),"Off")</f>
        <v>Off</v>
      </c>
      <c r="H19" s="75">
        <f>'Dvr '!M21</f>
        <v>0</v>
      </c>
      <c r="I19" s="72">
        <f>IFERROR(VLOOKUP(B19,'DAS Wed'!$F$9:$O$49,10,0),"Off")</f>
        <v>0.39236111111111116</v>
      </c>
      <c r="J19" s="74">
        <f>'Dvr '!Q21</f>
        <v>0.33333333333333326</v>
      </c>
      <c r="K19" s="69">
        <f>IFERROR(VLOOKUP(B19,'DAS Thu'!$F$9:$O$47,10,0),"Off")</f>
        <v>0.20833333333333337</v>
      </c>
      <c r="L19" s="75">
        <f>'Dvr '!U21</f>
        <v>0.20833333333333337</v>
      </c>
      <c r="M19" s="72">
        <f>IFERROR(VLOOKUP(B19,'DAS Fri'!$F$9:$O$43,10,0),"Off")</f>
        <v>0.20833333333333337</v>
      </c>
      <c r="N19" s="74">
        <f>'Dvr '!Y21</f>
        <v>0.20833333333333337</v>
      </c>
      <c r="O19" s="69">
        <f>IFERROR(VLOOKUP(B19,'DAS Sat'!$F$9:$O$43,10,0),"Off")</f>
        <v>0.39236111111111116</v>
      </c>
      <c r="P19" s="74">
        <f>'Dvr '!AC21</f>
        <v>0.33333333333333326</v>
      </c>
      <c r="Q19" s="64">
        <f t="shared" si="18"/>
        <v>1.2013888888888891</v>
      </c>
      <c r="R19" s="64">
        <f t="shared" si="19"/>
        <v>1.0833333333333333</v>
      </c>
      <c r="S19" s="4">
        <f t="shared" si="20"/>
        <v>3</v>
      </c>
      <c r="T19" s="127">
        <f t="shared" si="21"/>
        <v>-0.1180555555555558</v>
      </c>
      <c r="U19" s="95" t="str">
        <f>'Dvr '!A21</f>
        <v>Abdullah M  Al Harbi</v>
      </c>
      <c r="V19" s="71" t="str">
        <f>IFERROR(VLOOKUP(U19,'DAS Sun'!$F$9:$P$36,11,0),"Off")</f>
        <v>Off</v>
      </c>
      <c r="W19" s="16">
        <f t="shared" si="22"/>
        <v>0</v>
      </c>
      <c r="X19" s="16">
        <f t="shared" si="23"/>
        <v>0</v>
      </c>
      <c r="Y19" s="120" t="str">
        <f t="shared" si="24"/>
        <v>Riyadh</v>
      </c>
      <c r="Z19" s="123" t="str">
        <f t="shared" si="49"/>
        <v>0</v>
      </c>
      <c r="AA19" s="72" t="str">
        <f>IFERROR(VLOOKUP(U19,'DAS Mon'!$F$10:$P$39,11,0),"Off")</f>
        <v>Off</v>
      </c>
      <c r="AB19" s="16">
        <f t="shared" si="25"/>
        <v>0</v>
      </c>
      <c r="AC19" s="16">
        <f t="shared" si="26"/>
        <v>0</v>
      </c>
      <c r="AD19" s="120" t="str">
        <f t="shared" si="27"/>
        <v>Riyadh</v>
      </c>
      <c r="AE19" s="123" t="str">
        <f t="shared" si="50"/>
        <v>0</v>
      </c>
      <c r="AF19" s="69" t="str">
        <f>IFERROR(VLOOKUP(U19,'DAS Tue'!$F$10:$P$37,11,0),"Off")</f>
        <v>Off</v>
      </c>
      <c r="AG19" s="16">
        <f t="shared" si="28"/>
        <v>0</v>
      </c>
      <c r="AH19" s="16">
        <f t="shared" si="29"/>
        <v>0</v>
      </c>
      <c r="AI19" s="120" t="str">
        <f t="shared" si="30"/>
        <v>Riyadh</v>
      </c>
      <c r="AJ19" s="123" t="str">
        <f t="shared" si="51"/>
        <v>0</v>
      </c>
      <c r="AK19" s="72" t="str">
        <f>IFERROR(VLOOKUP(U19,'DAS Wed'!$F$12:$P$43,11,0),"Off")</f>
        <v>RST2</v>
      </c>
      <c r="AL19" s="16" t="str">
        <f t="shared" si="31"/>
        <v>0</v>
      </c>
      <c r="AM19" s="16" t="str">
        <f t="shared" si="32"/>
        <v>0</v>
      </c>
      <c r="AN19" s="120" t="str">
        <f t="shared" si="33"/>
        <v>Riyadh</v>
      </c>
      <c r="AO19" s="123" t="str">
        <f t="shared" si="52"/>
        <v>0</v>
      </c>
      <c r="AP19" s="69" t="str">
        <f>IFERROR(VLOOKUP(U19,'DAS Thu'!$F$10:$P$45,11,0),"Off")</f>
        <v>MLD16</v>
      </c>
      <c r="AQ19" s="16">
        <f t="shared" si="34"/>
        <v>0</v>
      </c>
      <c r="AR19" s="16">
        <f t="shared" si="35"/>
        <v>0</v>
      </c>
      <c r="AS19" s="120" t="b">
        <f t="shared" si="36"/>
        <v>0</v>
      </c>
      <c r="AT19" s="123" t="b">
        <f t="shared" si="53"/>
        <v>0</v>
      </c>
      <c r="AU19" s="72" t="str">
        <f>IFERROR(VLOOKUP(U19,'DAS Fri'!$F$10:$P$40,11,0),"Off")</f>
        <v>MLD17</v>
      </c>
      <c r="AV19" s="16">
        <f t="shared" si="37"/>
        <v>0</v>
      </c>
      <c r="AW19" s="16">
        <f t="shared" si="38"/>
        <v>0</v>
      </c>
      <c r="AX19" s="120" t="b">
        <f t="shared" si="39"/>
        <v>0</v>
      </c>
      <c r="AY19" s="123" t="b">
        <f t="shared" si="54"/>
        <v>0</v>
      </c>
      <c r="AZ19" s="72" t="str">
        <f>IFERROR(VLOOKUP(U19,'DAS Sat'!$F$29:$P$39,11,0),"Off")</f>
        <v>RST2</v>
      </c>
      <c r="BA19" s="16" t="str">
        <f t="shared" si="40"/>
        <v>0</v>
      </c>
      <c r="BB19" s="16" t="str">
        <f t="shared" si="41"/>
        <v>0</v>
      </c>
      <c r="BC19" s="120" t="str">
        <f t="shared" si="42"/>
        <v>Riyadh</v>
      </c>
      <c r="BD19" s="123" t="str">
        <f t="shared" si="55"/>
        <v>0</v>
      </c>
      <c r="BE19" s="102">
        <f t="shared" si="7"/>
        <v>0</v>
      </c>
      <c r="BF19" s="102"/>
      <c r="BG19" s="102">
        <f t="shared" si="8"/>
        <v>0</v>
      </c>
      <c r="BH19" s="102"/>
      <c r="BI19" s="3">
        <f t="shared" si="43"/>
        <v>0</v>
      </c>
      <c r="BK19" s="95" t="str">
        <f>'Dvr '!A21</f>
        <v>Abdullah M  Al Harbi</v>
      </c>
      <c r="BL19" s="117" t="e">
        <v>#VALUE!</v>
      </c>
      <c r="BM19" s="110" t="str">
        <f>IFERROR(VLOOKUP(BK19,'DAS Sun'!$F$9:$Q$36,12,0),"Off")</f>
        <v>Off</v>
      </c>
      <c r="BN19" s="111" t="str">
        <f>IFERROR(VLOOKUP(BK19,'DAS Sun'!$F$9:$R$36,13,0),"Off")</f>
        <v>Off</v>
      </c>
      <c r="BO19" s="108" t="e">
        <f t="shared" si="9"/>
        <v>#VALUE!</v>
      </c>
      <c r="BP19" s="114" t="e">
        <f t="shared" si="44"/>
        <v>#VALUE!</v>
      </c>
      <c r="BQ19" s="110" t="str">
        <f>IFERROR(VLOOKUP(BK19,'DAS Mon'!$F$9:$Q$39,12,0),"Off")</f>
        <v>Off</v>
      </c>
      <c r="BR19" s="111" t="str">
        <f>IFERROR(VLOOKUP(BK19,'DAS Mon'!$F$9:$R$39,13,0),"Off")</f>
        <v>Off</v>
      </c>
      <c r="BS19" s="108" t="e">
        <f t="shared" si="10"/>
        <v>#VALUE!</v>
      </c>
      <c r="BT19" s="113" t="e">
        <f t="shared" si="11"/>
        <v>#VALUE!</v>
      </c>
      <c r="BU19" s="112" t="str">
        <f>IFERROR(VLOOKUP(BK19,'DAS Tue'!$F$9:$Q$46,12,0),"Off")</f>
        <v>Off</v>
      </c>
      <c r="BV19" s="111" t="str">
        <f>IFERROR(VLOOKUP(BK19,'DAS Tue'!$F$9:$R$46,13,0),"Off")</f>
        <v>Off</v>
      </c>
      <c r="BW19" s="108" t="e">
        <f t="shared" si="12"/>
        <v>#VALUE!</v>
      </c>
      <c r="BX19" s="114" t="e">
        <f t="shared" si="13"/>
        <v>#VALUE!</v>
      </c>
      <c r="BY19" s="110">
        <f>IFERROR(VLOOKUP(BK19,'DAS Wed'!$F$9:$Q$49,12,0),"Off")</f>
        <v>0.60069444444444442</v>
      </c>
      <c r="BZ19" s="111">
        <f>IFERROR(VLOOKUP(BK19,'DAS Wed'!$F$9:$R$49,13,0),"Off")</f>
        <v>0.99305555555555558</v>
      </c>
      <c r="CA19" s="108">
        <f t="shared" si="14"/>
        <v>6.9444444444444198E-3</v>
      </c>
      <c r="CB19" s="113" t="e">
        <f t="shared" si="45"/>
        <v>#VALUE!</v>
      </c>
      <c r="CC19" s="112">
        <f>IFERROR(VLOOKUP(BK19,'DAS Thu'!$F$9:$Q$47,12,0),"Off")</f>
        <v>0.75902777777777775</v>
      </c>
      <c r="CD19" s="111">
        <f>IFERROR(VLOOKUP(BK19,'DAS Thu'!$F$9:$R$47,13,0),"Off")</f>
        <v>0.96736111111111112</v>
      </c>
      <c r="CE19" s="108">
        <f t="shared" si="15"/>
        <v>3.2638888888888884E-2</v>
      </c>
      <c r="CF19" s="114">
        <f t="shared" si="46"/>
        <v>0.76597222222222217</v>
      </c>
      <c r="CG19" s="110">
        <f>IFERROR(VLOOKUP(BK19,'DAS Fri'!$F$9:$Q$43,12,0),"Off")</f>
        <v>0.79305555555555551</v>
      </c>
      <c r="CH19" s="111">
        <f>IFERROR(VLOOKUP(BK19,'DAS Fri'!$F$9:$R$43,13,0),"Off")</f>
        <v>1.0013888888888889</v>
      </c>
      <c r="CI19" s="108">
        <f t="shared" si="16"/>
        <v>-1.388888888888884E-3</v>
      </c>
      <c r="CJ19" s="113">
        <f t="shared" si="47"/>
        <v>0.8256944444444444</v>
      </c>
      <c r="CK19" s="112">
        <f>IFERROR(VLOOKUP(BK19,'DAS Sat'!$F$9:$Q$43,12,0),"Off")</f>
        <v>0.60069444444444442</v>
      </c>
      <c r="CL19" s="111">
        <f>IFERROR(VLOOKUP(BK19,'DAS Sat'!$F$9:$R$43,13,0),"Off")</f>
        <v>0.99305555555555558</v>
      </c>
      <c r="CM19" s="117">
        <f t="shared" si="17"/>
        <v>6.9444444444444198E-3</v>
      </c>
      <c r="CN19" s="113">
        <f t="shared" si="48"/>
        <v>0.59930555555555554</v>
      </c>
    </row>
    <row r="20" spans="2:92" ht="21" x14ac:dyDescent="0.45">
      <c r="B20" s="95" t="str">
        <f>'Dvr '!A22</f>
        <v>Vacancy 2</v>
      </c>
      <c r="C20" s="72" t="str">
        <f>IFERROR(VLOOKUP(B20,'DAS Sun'!$F$9:$O$36,10,0),"Off")</f>
        <v>Off</v>
      </c>
      <c r="D20" s="75">
        <f>'Dvr '!E22</f>
        <v>0</v>
      </c>
      <c r="E20" s="72" t="str">
        <f>IFERROR(VLOOKUP(B20,'DAS Mon'!$F$9:$O$39,10,0),"Off")</f>
        <v>Off</v>
      </c>
      <c r="F20" s="74">
        <f>'Dvr '!I22</f>
        <v>0</v>
      </c>
      <c r="G20" s="69" t="str">
        <f>IFERROR(VLOOKUP(B20,'DAS Tue'!$F$9:$O$45,10,0),"Off")</f>
        <v>Off</v>
      </c>
      <c r="H20" s="75">
        <f>'Dvr '!M22</f>
        <v>0.20833333333333331</v>
      </c>
      <c r="I20" s="72" t="str">
        <f>IFERROR(VLOOKUP(B20,'DAS Wed'!$F$9:$O$49,10,0),"Off")</f>
        <v>Off</v>
      </c>
      <c r="J20" s="74">
        <f>'Dvr '!Q22</f>
        <v>0.20833333333333331</v>
      </c>
      <c r="K20" s="69" t="str">
        <f>IFERROR(VLOOKUP(B20,'DAS Thu'!$F$9:$O$47,10,0),"Off")</f>
        <v>Off</v>
      </c>
      <c r="L20" s="75">
        <f>'Dvr '!U22</f>
        <v>0.33333333333333337</v>
      </c>
      <c r="M20" s="72" t="str">
        <f>IFERROR(VLOOKUP(B20,'DAS Fri'!$F$9:$O$43,10,0),"Off")</f>
        <v>Off</v>
      </c>
      <c r="N20" s="74">
        <f>'Dvr '!Y22</f>
        <v>0.33333333333333337</v>
      </c>
      <c r="O20" s="69" t="str">
        <f>IFERROR(VLOOKUP(B20,'DAS Sat'!$F$9:$O$43,10,0),"Off")</f>
        <v>Off</v>
      </c>
      <c r="P20" s="74">
        <f>'Dvr '!AC22</f>
        <v>0.33333333333333337</v>
      </c>
      <c r="Q20" s="64">
        <f t="shared" si="18"/>
        <v>0</v>
      </c>
      <c r="R20" s="64">
        <f t="shared" si="19"/>
        <v>1.416666666666667</v>
      </c>
      <c r="S20" s="4">
        <f t="shared" si="20"/>
        <v>7</v>
      </c>
      <c r="T20" s="127">
        <f t="shared" si="21"/>
        <v>1.416666666666667</v>
      </c>
      <c r="U20" s="95" t="str">
        <f>'Dvr '!A22</f>
        <v>Vacancy 2</v>
      </c>
      <c r="V20" s="71" t="str">
        <f>IFERROR(VLOOKUP(U20,'DAS Sun'!$F$9:$P$36,11,0),"Off")</f>
        <v>Off</v>
      </c>
      <c r="W20" s="16">
        <f t="shared" si="22"/>
        <v>0</v>
      </c>
      <c r="X20" s="16">
        <f t="shared" si="23"/>
        <v>0</v>
      </c>
      <c r="Y20" s="120" t="str">
        <f t="shared" si="24"/>
        <v>Riyadh</v>
      </c>
      <c r="Z20" s="123" t="str">
        <f t="shared" si="49"/>
        <v>0</v>
      </c>
      <c r="AA20" s="72" t="str">
        <f>IFERROR(VLOOKUP(U20,'DAS Mon'!$F$10:$P$39,11,0),"Off")</f>
        <v>Off</v>
      </c>
      <c r="AB20" s="16">
        <f t="shared" si="25"/>
        <v>0</v>
      </c>
      <c r="AC20" s="16">
        <f t="shared" si="26"/>
        <v>0</v>
      </c>
      <c r="AD20" s="120" t="str">
        <f t="shared" si="27"/>
        <v>Riyadh</v>
      </c>
      <c r="AE20" s="123" t="str">
        <f t="shared" si="50"/>
        <v>0</v>
      </c>
      <c r="AF20" s="69" t="str">
        <f>IFERROR(VLOOKUP(U20,'DAS Tue'!$F$10:$P$37,11,0),"Off")</f>
        <v>Off</v>
      </c>
      <c r="AG20" s="16">
        <f t="shared" si="28"/>
        <v>0</v>
      </c>
      <c r="AH20" s="16">
        <f t="shared" si="29"/>
        <v>0</v>
      </c>
      <c r="AI20" s="120" t="str">
        <f t="shared" si="30"/>
        <v>Riyadh</v>
      </c>
      <c r="AJ20" s="123" t="str">
        <f t="shared" si="51"/>
        <v>0</v>
      </c>
      <c r="AK20" s="72" t="str">
        <f>IFERROR(VLOOKUP(U20,'DAS Wed'!$F$12:$P$43,11,0),"Off")</f>
        <v>Off</v>
      </c>
      <c r="AL20" s="16">
        <f t="shared" si="31"/>
        <v>0</v>
      </c>
      <c r="AM20" s="16">
        <f t="shared" si="32"/>
        <v>0</v>
      </c>
      <c r="AN20" s="120" t="str">
        <f t="shared" si="33"/>
        <v>Riyadh</v>
      </c>
      <c r="AO20" s="123" t="str">
        <f t="shared" si="52"/>
        <v>0</v>
      </c>
      <c r="AP20" s="69" t="str">
        <f>IFERROR(VLOOKUP(U20,'DAS Thu'!$F$10:$P$45,11,0),"Off")</f>
        <v>Off</v>
      </c>
      <c r="AQ20" s="16">
        <f t="shared" si="34"/>
        <v>0</v>
      </c>
      <c r="AR20" s="16">
        <f t="shared" si="35"/>
        <v>0</v>
      </c>
      <c r="AS20" s="120" t="str">
        <f t="shared" si="36"/>
        <v>Riyadh</v>
      </c>
      <c r="AT20" s="123" t="str">
        <f t="shared" si="53"/>
        <v>0</v>
      </c>
      <c r="AU20" s="72" t="str">
        <f>IFERROR(VLOOKUP(U20,'DAS Fri'!$F$10:$P$40,11,0),"Off")</f>
        <v>Off</v>
      </c>
      <c r="AV20" s="16">
        <f t="shared" si="37"/>
        <v>0</v>
      </c>
      <c r="AW20" s="16">
        <f t="shared" si="38"/>
        <v>0</v>
      </c>
      <c r="AX20" s="120" t="str">
        <f t="shared" si="39"/>
        <v>Riyadh</v>
      </c>
      <c r="AY20" s="123" t="str">
        <f t="shared" si="54"/>
        <v>0</v>
      </c>
      <c r="AZ20" s="72" t="str">
        <f>IFERROR(VLOOKUP(U20,'DAS Sat'!$F$29:$P$39,11,0),"Off")</f>
        <v>Off</v>
      </c>
      <c r="BA20" s="16">
        <f t="shared" si="40"/>
        <v>0</v>
      </c>
      <c r="BB20" s="16">
        <f t="shared" si="41"/>
        <v>0</v>
      </c>
      <c r="BC20" s="120" t="str">
        <f t="shared" si="42"/>
        <v>Riyadh</v>
      </c>
      <c r="BD20" s="123" t="str">
        <f t="shared" si="55"/>
        <v>0</v>
      </c>
      <c r="BE20" s="102">
        <f t="shared" si="7"/>
        <v>0</v>
      </c>
      <c r="BF20" s="102"/>
      <c r="BG20" s="102">
        <f t="shared" si="8"/>
        <v>0</v>
      </c>
      <c r="BH20" s="102"/>
      <c r="BI20" s="3">
        <f t="shared" si="43"/>
        <v>0</v>
      </c>
      <c r="BK20" s="95" t="str">
        <f>'Dvr '!A22</f>
        <v>Vacancy 2</v>
      </c>
      <c r="BL20" s="117" t="e">
        <v>#VALUE!</v>
      </c>
      <c r="BM20" s="110" t="str">
        <f>IFERROR(VLOOKUP(BK20,'DAS Sun'!$F$9:$Q$36,12,0),"Off")</f>
        <v>Off</v>
      </c>
      <c r="BN20" s="111" t="str">
        <f>IFERROR(VLOOKUP(BK20,'DAS Sun'!$F$9:$R$36,13,0),"Off")</f>
        <v>Off</v>
      </c>
      <c r="BO20" s="108" t="e">
        <f t="shared" si="9"/>
        <v>#VALUE!</v>
      </c>
      <c r="BP20" s="114" t="e">
        <f t="shared" si="44"/>
        <v>#VALUE!</v>
      </c>
      <c r="BQ20" s="110" t="str">
        <f>IFERROR(VLOOKUP(BK20,'DAS Mon'!$F$9:$Q$39,12,0),"Off")</f>
        <v>Off</v>
      </c>
      <c r="BR20" s="111" t="str">
        <f>IFERROR(VLOOKUP(BK20,'DAS Mon'!$F$9:$R$39,13,0),"Off")</f>
        <v>Off</v>
      </c>
      <c r="BS20" s="108" t="e">
        <f t="shared" si="10"/>
        <v>#VALUE!</v>
      </c>
      <c r="BT20" s="113" t="e">
        <f t="shared" si="11"/>
        <v>#VALUE!</v>
      </c>
      <c r="BU20" s="112" t="str">
        <f>IFERROR(VLOOKUP(BK20,'DAS Tue'!$F$9:$Q$46,12,0),"Off")</f>
        <v>Off</v>
      </c>
      <c r="BV20" s="111" t="str">
        <f>IFERROR(VLOOKUP(BK20,'DAS Tue'!$F$9:$R$46,13,0),"Off")</f>
        <v>Off</v>
      </c>
      <c r="BW20" s="108" t="e">
        <f t="shared" si="12"/>
        <v>#VALUE!</v>
      </c>
      <c r="BX20" s="114" t="e">
        <f t="shared" si="13"/>
        <v>#VALUE!</v>
      </c>
      <c r="BY20" s="110" t="str">
        <f>IFERROR(VLOOKUP(BK20,'DAS Wed'!$F$9:$Q$49,12,0),"Off")</f>
        <v>Off</v>
      </c>
      <c r="BZ20" s="111" t="str">
        <f>IFERROR(VLOOKUP(BK20,'DAS Wed'!$F$9:$R$49,13,0),"Off")</f>
        <v>Off</v>
      </c>
      <c r="CA20" s="108" t="e">
        <f t="shared" si="14"/>
        <v>#VALUE!</v>
      </c>
      <c r="CB20" s="113" t="e">
        <f t="shared" si="45"/>
        <v>#VALUE!</v>
      </c>
      <c r="CC20" s="112" t="str">
        <f>IFERROR(VLOOKUP(BK20,'DAS Thu'!$F$9:$Q$47,12,0),"Off")</f>
        <v>Off</v>
      </c>
      <c r="CD20" s="111" t="str">
        <f>IFERROR(VLOOKUP(BK20,'DAS Thu'!$F$9:$R$47,13,0),"Off")</f>
        <v>Off</v>
      </c>
      <c r="CE20" s="108" t="e">
        <f t="shared" si="15"/>
        <v>#VALUE!</v>
      </c>
      <c r="CF20" s="114" t="e">
        <f t="shared" si="46"/>
        <v>#VALUE!</v>
      </c>
      <c r="CG20" s="110" t="str">
        <f>IFERROR(VLOOKUP(BK20,'DAS Fri'!$F$9:$Q$43,12,0),"Off")</f>
        <v>Off</v>
      </c>
      <c r="CH20" s="111" t="str">
        <f>IFERROR(VLOOKUP(BK20,'DAS Fri'!$F$9:$R$43,13,0),"Off")</f>
        <v>Off</v>
      </c>
      <c r="CI20" s="108" t="e">
        <f t="shared" si="16"/>
        <v>#VALUE!</v>
      </c>
      <c r="CJ20" s="113" t="e">
        <f t="shared" si="47"/>
        <v>#VALUE!</v>
      </c>
      <c r="CK20" s="112" t="str">
        <f>IFERROR(VLOOKUP(BK20,'DAS Sat'!$F$9:$Q$43,12,0),"Off")</f>
        <v>Off</v>
      </c>
      <c r="CL20" s="111" t="str">
        <f>IFERROR(VLOOKUP(BK20,'DAS Sat'!$F$9:$R$43,13,0),"Off")</f>
        <v>Off</v>
      </c>
      <c r="CM20" s="117" t="e">
        <f t="shared" si="17"/>
        <v>#VALUE!</v>
      </c>
      <c r="CN20" s="113" t="e">
        <f t="shared" si="48"/>
        <v>#VALUE!</v>
      </c>
    </row>
    <row r="21" spans="2:92" ht="21" x14ac:dyDescent="0.45">
      <c r="B21" s="95" t="str">
        <f>'Dvr '!A23</f>
        <v>Ziad Marawan Seif</v>
      </c>
      <c r="C21" s="72" t="str">
        <f>IFERROR(VLOOKUP(B21,'DAS Sun'!$F$9:$O$36,10,0),"Off")</f>
        <v>Off</v>
      </c>
      <c r="D21" s="75">
        <f>'Dvr '!E23</f>
        <v>0.33333333333333337</v>
      </c>
      <c r="E21" s="72" t="str">
        <f>IFERROR(VLOOKUP(B21,'DAS Mon'!$F$9:$O$39,10,0),"Off")</f>
        <v>Off</v>
      </c>
      <c r="F21" s="74">
        <f>'Dvr '!I23</f>
        <v>0.33333333333333337</v>
      </c>
      <c r="G21" s="69" t="str">
        <f>IFERROR(VLOOKUP(B21,'DAS Tue'!$F$9:$O$45,10,0),"Off")</f>
        <v>Off</v>
      </c>
      <c r="H21" s="75">
        <f>'Dvr '!M23</f>
        <v>0</v>
      </c>
      <c r="I21" s="72" t="str">
        <f>IFERROR(VLOOKUP(B21,'DAS Wed'!$F$9:$O$49,10,0),"Off")</f>
        <v>Off</v>
      </c>
      <c r="J21" s="74">
        <f>'Dvr '!Q23</f>
        <v>0</v>
      </c>
      <c r="K21" s="69" t="str">
        <f>IFERROR(VLOOKUP(B21,'DAS Thu'!$F$9:$O$47,10,0),"Off")</f>
        <v>Off</v>
      </c>
      <c r="L21" s="75">
        <f>'Dvr '!U23</f>
        <v>0</v>
      </c>
      <c r="M21" s="72">
        <f>IFERROR(VLOOKUP(B21,'DAS Fri'!$F$9:$O$43,10,0),"Off")</f>
        <v>0.33333333333333337</v>
      </c>
      <c r="N21" s="74">
        <f>'Dvr '!Y23</f>
        <v>0.33333333333333337</v>
      </c>
      <c r="O21" s="69">
        <f>IFERROR(VLOOKUP(B21,'DAS Sat'!$F$9:$O$43,10,0),"Off")</f>
        <v>0.33333333333333337</v>
      </c>
      <c r="P21" s="74">
        <f>'Dvr '!AC23</f>
        <v>0.33333333333333337</v>
      </c>
      <c r="Q21" s="64">
        <f t="shared" si="18"/>
        <v>0.66666666666666674</v>
      </c>
      <c r="R21" s="64">
        <f t="shared" si="19"/>
        <v>1.3333333333333335</v>
      </c>
      <c r="S21" s="4">
        <f t="shared" si="20"/>
        <v>5</v>
      </c>
      <c r="T21" s="127">
        <f t="shared" si="21"/>
        <v>0.66666666666666674</v>
      </c>
      <c r="U21" s="95" t="str">
        <f>'Dvr '!A23</f>
        <v>Ziad Marawan Seif</v>
      </c>
      <c r="V21" s="71" t="str">
        <f>IFERROR(VLOOKUP(U21,'DAS Sun'!$F$9:$P$36,11,0),"Off")</f>
        <v>Off</v>
      </c>
      <c r="W21" s="16">
        <f t="shared" si="22"/>
        <v>0</v>
      </c>
      <c r="X21" s="16">
        <f t="shared" si="23"/>
        <v>0</v>
      </c>
      <c r="Y21" s="120" t="str">
        <f t="shared" si="24"/>
        <v>Riyadh</v>
      </c>
      <c r="Z21" s="123" t="str">
        <f t="shared" si="49"/>
        <v>0</v>
      </c>
      <c r="AA21" s="72" t="str">
        <f>IFERROR(VLOOKUP(U21,'DAS Mon'!$F$10:$P$39,11,0),"Off")</f>
        <v>Off</v>
      </c>
      <c r="AB21" s="16">
        <f t="shared" si="25"/>
        <v>0</v>
      </c>
      <c r="AC21" s="16">
        <f t="shared" si="26"/>
        <v>0</v>
      </c>
      <c r="AD21" s="120" t="str">
        <f t="shared" si="27"/>
        <v>Riyadh</v>
      </c>
      <c r="AE21" s="123" t="str">
        <f t="shared" si="50"/>
        <v>0</v>
      </c>
      <c r="AF21" s="69" t="str">
        <f>IFERROR(VLOOKUP(U21,'DAS Tue'!$F$10:$P$37,11,0),"Off")</f>
        <v>Off</v>
      </c>
      <c r="AG21" s="16">
        <f t="shared" si="28"/>
        <v>0</v>
      </c>
      <c r="AH21" s="16">
        <f t="shared" si="29"/>
        <v>0</v>
      </c>
      <c r="AI21" s="120" t="str">
        <f t="shared" si="30"/>
        <v>Riyadh</v>
      </c>
      <c r="AJ21" s="123" t="str">
        <f t="shared" si="51"/>
        <v>0</v>
      </c>
      <c r="AK21" s="72" t="str">
        <f>IFERROR(VLOOKUP(U21,'DAS Wed'!$F$12:$P$43,11,0),"Off")</f>
        <v>Off</v>
      </c>
      <c r="AL21" s="16">
        <f t="shared" si="31"/>
        <v>0</v>
      </c>
      <c r="AM21" s="16">
        <f t="shared" si="32"/>
        <v>0</v>
      </c>
      <c r="AN21" s="120" t="str">
        <f t="shared" si="33"/>
        <v>Riyadh</v>
      </c>
      <c r="AO21" s="123" t="str">
        <f t="shared" si="52"/>
        <v>0</v>
      </c>
      <c r="AP21" s="69" t="str">
        <f>IFERROR(VLOOKUP(U21,'DAS Thu'!$F$10:$P$45,11,0),"Off")</f>
        <v>Off</v>
      </c>
      <c r="AQ21" s="16">
        <f t="shared" si="34"/>
        <v>0</v>
      </c>
      <c r="AR21" s="16">
        <f t="shared" si="35"/>
        <v>0</v>
      </c>
      <c r="AS21" s="120" t="str">
        <f t="shared" si="36"/>
        <v>Riyadh</v>
      </c>
      <c r="AT21" s="123" t="str">
        <f t="shared" si="53"/>
        <v>0</v>
      </c>
      <c r="AU21" s="72" t="str">
        <f>IFERROR(VLOOKUP(U21,'DAS Fri'!$F$10:$P$40,11,0),"Off")</f>
        <v>RDD1</v>
      </c>
      <c r="AV21" s="16" t="str">
        <f t="shared" si="37"/>
        <v>0</v>
      </c>
      <c r="AW21" s="16" t="str">
        <f t="shared" si="38"/>
        <v>8:00</v>
      </c>
      <c r="AX21" s="120" t="str">
        <f t="shared" si="39"/>
        <v>Riyadh</v>
      </c>
      <c r="AY21" s="123" t="str">
        <f t="shared" si="54"/>
        <v>0</v>
      </c>
      <c r="AZ21" s="72" t="str">
        <f>IFERROR(VLOOKUP(U21,'DAS Sat'!$F$29:$P$39,11,0),"Off")</f>
        <v>Off</v>
      </c>
      <c r="BA21" s="16">
        <f t="shared" si="40"/>
        <v>0</v>
      </c>
      <c r="BB21" s="16">
        <f t="shared" si="41"/>
        <v>0</v>
      </c>
      <c r="BC21" s="120" t="str">
        <f t="shared" si="42"/>
        <v>Riyadh</v>
      </c>
      <c r="BD21" s="123" t="str">
        <f t="shared" si="55"/>
        <v>0</v>
      </c>
      <c r="BE21" s="102">
        <f t="shared" si="7"/>
        <v>0</v>
      </c>
      <c r="BF21" s="102"/>
      <c r="BG21" s="102">
        <f t="shared" si="8"/>
        <v>0.33333333333333331</v>
      </c>
      <c r="BH21" s="102"/>
      <c r="BI21" s="3">
        <f t="shared" si="43"/>
        <v>0</v>
      </c>
      <c r="BK21" s="95" t="str">
        <f>'Dvr '!A23</f>
        <v>Ziad Marawan Seif</v>
      </c>
      <c r="BL21" s="117">
        <v>0.3208333333333333</v>
      </c>
      <c r="BM21" s="110" t="str">
        <f>IFERROR(VLOOKUP(BK21,'DAS Sun'!$F$9:$Q$36,12,0),"Off")</f>
        <v>Off</v>
      </c>
      <c r="BN21" s="111" t="str">
        <f>IFERROR(VLOOKUP(BK21,'DAS Sun'!$F$9:$R$36,13,0),"Off")</f>
        <v>Off</v>
      </c>
      <c r="BO21" s="108" t="e">
        <f t="shared" si="9"/>
        <v>#VALUE!</v>
      </c>
      <c r="BP21" s="114" t="e">
        <f t="shared" si="44"/>
        <v>#VALUE!</v>
      </c>
      <c r="BQ21" s="110" t="str">
        <f>IFERROR(VLOOKUP(BK21,'DAS Mon'!$F$9:$Q$39,12,0),"Off")</f>
        <v>Off</v>
      </c>
      <c r="BR21" s="111" t="str">
        <f>IFERROR(VLOOKUP(BK21,'DAS Mon'!$F$9:$R$39,13,0),"Off")</f>
        <v>Off</v>
      </c>
      <c r="BS21" s="108" t="e">
        <f t="shared" si="10"/>
        <v>#VALUE!</v>
      </c>
      <c r="BT21" s="113" t="e">
        <f t="shared" si="11"/>
        <v>#VALUE!</v>
      </c>
      <c r="BU21" s="112" t="str">
        <f>IFERROR(VLOOKUP(BK21,'DAS Tue'!$F$9:$Q$46,12,0),"Off")</f>
        <v>Off</v>
      </c>
      <c r="BV21" s="111" t="str">
        <f>IFERROR(VLOOKUP(BK21,'DAS Tue'!$F$9:$R$46,13,0),"Off")</f>
        <v>Off</v>
      </c>
      <c r="BW21" s="108" t="e">
        <f t="shared" si="12"/>
        <v>#VALUE!</v>
      </c>
      <c r="BX21" s="114" t="e">
        <f t="shared" si="13"/>
        <v>#VALUE!</v>
      </c>
      <c r="BY21" s="110" t="str">
        <f>IFERROR(VLOOKUP(BK21,'DAS Wed'!$F$9:$Q$49,12,0),"Off")</f>
        <v>Off</v>
      </c>
      <c r="BZ21" s="111" t="str">
        <f>IFERROR(VLOOKUP(BK21,'DAS Wed'!$F$9:$R$49,13,0),"Off")</f>
        <v>Off</v>
      </c>
      <c r="CA21" s="108" t="e">
        <f t="shared" si="14"/>
        <v>#VALUE!</v>
      </c>
      <c r="CB21" s="113" t="e">
        <f t="shared" si="45"/>
        <v>#VALUE!</v>
      </c>
      <c r="CC21" s="112" t="str">
        <f>IFERROR(VLOOKUP(BK21,'DAS Thu'!$F$9:$Q$47,12,0),"Off")</f>
        <v>Off</v>
      </c>
      <c r="CD21" s="111" t="str">
        <f>IFERROR(VLOOKUP(BK21,'DAS Thu'!$F$9:$R$47,13,0),"Off")</f>
        <v>Off</v>
      </c>
      <c r="CE21" s="108" t="e">
        <f t="shared" si="15"/>
        <v>#VALUE!</v>
      </c>
      <c r="CF21" s="114" t="e">
        <f t="shared" si="46"/>
        <v>#VALUE!</v>
      </c>
      <c r="CG21" s="110">
        <f>IFERROR(VLOOKUP(BK21,'DAS Fri'!$F$9:$Q$43,12,0),"Off")</f>
        <v>0.25</v>
      </c>
      <c r="CH21" s="111">
        <f>IFERROR(VLOOKUP(BK21,'DAS Fri'!$F$9:$R$43,13,0),"Off")</f>
        <v>0.58333333333333337</v>
      </c>
      <c r="CI21" s="108">
        <f t="shared" si="16"/>
        <v>0.41666666666666663</v>
      </c>
      <c r="CJ21" s="113" t="e">
        <f t="shared" si="47"/>
        <v>#VALUE!</v>
      </c>
      <c r="CK21" s="112">
        <f>IFERROR(VLOOKUP(BK21,'DAS Sat'!$F$9:$Q$43,12,0),"Off")</f>
        <v>0.19722222222222222</v>
      </c>
      <c r="CL21" s="111">
        <f>IFERROR(VLOOKUP(BK21,'DAS Sat'!$F$9:$R$43,13,0),"Off")</f>
        <v>0.53055555555555556</v>
      </c>
      <c r="CM21" s="117">
        <f t="shared" si="17"/>
        <v>0.46944444444444444</v>
      </c>
      <c r="CN21" s="113">
        <f t="shared" si="48"/>
        <v>0.61388888888888882</v>
      </c>
    </row>
    <row r="22" spans="2:92" ht="21" x14ac:dyDescent="0.45">
      <c r="B22" s="95" t="str">
        <f>'Dvr '!A24</f>
        <v>Ryan Al Hijri</v>
      </c>
      <c r="C22" s="72" t="str">
        <f>IFERROR(VLOOKUP(B22,'DAS Sun'!$F$9:$O$36,10,0),"Off")</f>
        <v>Off</v>
      </c>
      <c r="D22" s="75">
        <f>'Dvr '!E24</f>
        <v>0.48194444444444451</v>
      </c>
      <c r="E22" s="72" t="str">
        <f>IFERROR(VLOOKUP(B22,'DAS Mon'!$F$9:$O$39,10,0),"Off")</f>
        <v>Off</v>
      </c>
      <c r="F22" s="74">
        <f>'Dvr '!I24</f>
        <v>0.39236111111111105</v>
      </c>
      <c r="G22" s="69" t="str">
        <f>IFERROR(VLOOKUP(B22,'DAS Tue'!$F$9:$O$45,10,0),"Off")</f>
        <v>Off</v>
      </c>
      <c r="H22" s="75">
        <f>'Dvr '!M24</f>
        <v>0</v>
      </c>
      <c r="I22" s="72" t="str">
        <f>IFERROR(VLOOKUP(B22,'DAS Wed'!$F$9:$O$49,10,0),"Off")</f>
        <v>Off</v>
      </c>
      <c r="J22" s="74">
        <f>'Dvr '!Q24</f>
        <v>0</v>
      </c>
      <c r="K22" s="69">
        <f>IFERROR(VLOOKUP(B22,'DAS Thu'!$F$9:$O$47,10,0),"Off")</f>
        <v>0.33333333333333326</v>
      </c>
      <c r="L22" s="75">
        <f>'Dvr '!U24</f>
        <v>0.33333333333333326</v>
      </c>
      <c r="M22" s="72">
        <f>IFERROR(VLOOKUP(B22,'DAS Fri'!$F$9:$O$43,10,0),"Off")</f>
        <v>0.20833333333333337</v>
      </c>
      <c r="N22" s="74">
        <f>'Dvr '!Y24</f>
        <v>0.20833333333333337</v>
      </c>
      <c r="O22" s="69">
        <f>IFERROR(VLOOKUP(B22,'DAS Sat'!$F$9:$O$43,10,0),"Off")</f>
        <v>0.20833333333333337</v>
      </c>
      <c r="P22" s="74">
        <f>'Dvr '!AC24</f>
        <v>0.20833333333333337</v>
      </c>
      <c r="Q22" s="64">
        <f t="shared" ref="Q22:R24" si="56">SUM(C22,E22,G22,I22,K22,M22,O22)</f>
        <v>0.75</v>
      </c>
      <c r="R22" s="64">
        <f t="shared" si="56"/>
        <v>1.6243055555555559</v>
      </c>
      <c r="S22" s="4">
        <f>COUNTIF(C22:P22,"Off")</f>
        <v>4</v>
      </c>
      <c r="T22" s="127">
        <f t="shared" si="21"/>
        <v>0.87430555555555589</v>
      </c>
      <c r="U22" s="95" t="str">
        <f>'Dvr '!A24</f>
        <v>Ryan Al Hijri</v>
      </c>
      <c r="V22" s="71" t="str">
        <f>IFERROR(VLOOKUP(U22,'DAS Sun'!$F$9:$P$36,11,0),"Off")</f>
        <v>Off</v>
      </c>
      <c r="W22" s="16">
        <f>IF(V22="MLD6&amp;7","7:40",IF(V22="MLD8&amp;11","7:40",IF(V22="SP-R","0",IF(V22="RDD1","0",IF(V22="RDD2","0",IF(V22="RDD3","0",IF(V22="RST1","0",IF(V22="RST2","0",IF(V22="Q Path","0",)))))))))</f>
        <v>0</v>
      </c>
      <c r="X22" s="16">
        <f>IF(V22="MLD6&amp;7","0",IF(V22="MLD8&amp;11","0",IF(V22="SP-R","0",IF(V22="RDD1","8:00",IF(V22="RDD2","8:00",IF(V22="RDD3","8:00",IF(V22="RST1","0",IF(V22="RST2","0",IF(V22="Q Path","0",)))))))))</f>
        <v>0</v>
      </c>
      <c r="Y22" s="120" t="str">
        <f>IF(V22="MLD8&amp;11","Dammam",IF(V22="MLD6&amp;7","Dammam",IF(V22="SP-R","Riyadh",IF(V22="RST1","Riyadh",IF(V22="RST2","Riyadh",IF(V22="RDD1","Riyadh",IF(V22="RDD2","Riyadh",IF(V22="RDD3","Riyadh",IF(V22="Q Path","Riyadh",IF(V22="Off","Riyadh"))))))))))</f>
        <v>Riyadh</v>
      </c>
      <c r="Z22" s="123" t="str">
        <f>IF(Y22="Riyadh","0",IF(Y22="Dammam","449"))</f>
        <v>0</v>
      </c>
      <c r="AA22" s="72" t="str">
        <f>IFERROR(VLOOKUP(U22,'DAS Mon'!$F$10:$P$39,11,0),"Off")</f>
        <v>Off</v>
      </c>
      <c r="AB22" s="16">
        <f>IF(AA22="MLD6&amp;7","7:40",IF(AA22="MLD8&amp;11","7:40",IF(AA22="SP-R","0",IF(AA22="RDD1","0",IF(AA22="RDD2","0",IF(AA22="RDD3","0",IF(AA22="RST1","0",IF(AA22="RST2","0",IF(AA22="Q Path","0",)))))))))</f>
        <v>0</v>
      </c>
      <c r="AC22" s="16">
        <f>IF(AA22="MLD6&amp;7","0",IF(AA22="MLD8&amp;11","0",IF(AA22="SP-R","0",IF(AA22="RDD1","8:00",IF(AA22="RDD2","8:00",IF(AA22="RDD3","8:00",IF(AA22="RST1","0",IF(AA22="RST2","0",IF(AA22="Q Path","0",)))))))))</f>
        <v>0</v>
      </c>
      <c r="AD22" s="120" t="str">
        <f>IF(AA22="MLD8&amp;11","Dammam",IF(AA22="MLD6&amp;7","Dammam",IF(AA22="SP-R","Riyadh",IF(AA22="RST1","Riyadh",IF(AA22="RST2","Riyadh",IF(AA22="RDD1","Riyadh",IF(AA22="RDD2","Riyadh",IF(AA22="RDD3","Riyadh",IF(AA22="Q Path","Riyadh",IF(AA22="Off","Riyadh"))))))))))</f>
        <v>Riyadh</v>
      </c>
      <c r="AE22" s="123" t="str">
        <f>IF(AD22="Riyadh","0",IF(AD22="Dammam","449"))</f>
        <v>0</v>
      </c>
      <c r="AF22" s="69" t="str">
        <f>IFERROR(VLOOKUP(U22,'DAS Tue'!$F$10:$P$37,11,0),"Off")</f>
        <v>Off</v>
      </c>
      <c r="AG22" s="16">
        <f>IF(AF22="MLD6&amp;7","7:40",IF(AF22="MLD8&amp;11","7:40",IF(AF22="SP-R","0",IF(AF22="RDD1","0",IF(AF22="RDD2","0",IF(AF22="RDD3","0",IF(AF22="RST1","0",IF(AF22="RST2","0",IF(AF22="Q Path","0",)))))))))</f>
        <v>0</v>
      </c>
      <c r="AH22" s="16">
        <f>IF(AF22="MLD6&amp;7","0",IF(AF22="MLD8&amp;11","0",IF(AF22="SP-R","0",IF(AF22="RDD1","8:00",IF(AF22="RDD2","8:00",IF(AF22="RDD3","8:00",IF(AF22="RST1","0",IF(AF22="RST2","0",IF(AF22="Q Path","0",)))))))))</f>
        <v>0</v>
      </c>
      <c r="AI22" s="120" t="str">
        <f>IF(AF22="MLD8&amp;11","Dammam",IF(AF22="MLD6&amp;7","Dammam",IF(AF22="SP-R","Riyadh",IF(AF22="RST1","Riyadh",IF(AF22="RST2","Riyadh",IF(AF22="RDD1","Riyadh",IF(AF22="RDD2","Riyadh",IF(AF22="RDD3","Riyadh",IF(AF22="Q Path","Riyadh",IF(AF22="Off","Riyadh"))))))))))</f>
        <v>Riyadh</v>
      </c>
      <c r="AJ22" s="123" t="str">
        <f>IF(AI22="Riyadh","0",IF(AI22="Dammam","449"))</f>
        <v>0</v>
      </c>
      <c r="AK22" s="72" t="str">
        <f>IFERROR(VLOOKUP(U22,'DAS Wed'!$F$12:$P$43,11,0),"Off")</f>
        <v>Off</v>
      </c>
      <c r="AL22" s="16">
        <f>IF(AK22="MLD6&amp;7","7:40",IF(AK22="MLD8&amp;11","7:40",IF(AK22="SP-R","0",IF(AK22="RDD1","0",IF(AK22="RDD2","0",IF(AK22="RDD3","0",IF(AK22="RST1","0",IF(AK22="RST2","0",IF(AK22="Q Path","0",)))))))))</f>
        <v>0</v>
      </c>
      <c r="AM22" s="16">
        <f>IF(AK22="MLD6&amp;7","0",IF(AK22="MLD8&amp;11","0",IF(AK22="SP-R","0",IF(AK22="RDD1","8:00",IF(AK22="RDD2","8:00",IF(AK22="RDD3","8:00",IF(AK22="RST1","0",IF(AK22="RST2","0",IF(AK22="Q Path","0",)))))))))</f>
        <v>0</v>
      </c>
      <c r="AN22" s="120" t="str">
        <f>IF(AK22="MLD8&amp;11","Dammam",IF(AK22="MLD6&amp;7","Dammam",IF(AK22="SP-R","Riyadh",IF(AK22="RST1","Riyadh",IF(AK22="RST2","Riyadh",IF(AK22="RDD1","Riyadh",IF(AK22="RDD2","Riyadh",IF(AK22="RDD3","Riyadh",IF(AK22="Q Path","Riyadh",IF(AK22="Off","Riyadh"))))))))))</f>
        <v>Riyadh</v>
      </c>
      <c r="AO22" s="123" t="str">
        <f>IF(AN22="Riyadh","0",IF(AN22="Dammam","449"))</f>
        <v>0</v>
      </c>
      <c r="AP22" s="69" t="str">
        <f>IFERROR(VLOOKUP(U22,'DAS Thu'!$F$10:$P$45,11,0),"Off")</f>
        <v>SP-R</v>
      </c>
      <c r="AQ22" s="16" t="str">
        <f>IF(AP22="MLD6&amp;7","7:40",IF(AP22="MLD8&amp;11","7:40",IF(AP22="SP-R","0",IF(AP22="RDD1","0",IF(AP22="RDD2","0",IF(AP22="RDD3","0",IF(AP22="RST1","0",IF(AP22="RST2","0",IF(AP22="Q Path","0",)))))))))</f>
        <v>0</v>
      </c>
      <c r="AR22" s="16" t="str">
        <f>IF(AP22="MLD6&amp;7","0",IF(AP22="MLD8&amp;11","0",IF(AP22="SP-R","0",IF(AP22="RDD1","8:00",IF(AP22="RDD2","8:00",IF(AP22="RDD3","8:00",IF(AP22="RST1","0",IF(AP22="RST2","0",IF(AP22="Q Path","0",)))))))))</f>
        <v>0</v>
      </c>
      <c r="AS22" s="120" t="str">
        <f>IF(AP22="MLD8&amp;11","Dammam",IF(AP22="MLD6&amp;7","Dammam",IF(AP22="SP-R","Riyadh",IF(AP22="RST1","Riyadh",IF(AP22="RST2","Riyadh",IF(AP22="RDD1","Riyadh",IF(AP22="RDD2","Riyadh",IF(AP22="RDD3","Riyadh",IF(AP22="Q Path","Riyadh",IF(AP22="Off","Riyadh"))))))))))</f>
        <v>Riyadh</v>
      </c>
      <c r="AT22" s="123" t="str">
        <f>IF(AS22="Riyadh","0",IF(AS22="Dammam","449"))</f>
        <v>0</v>
      </c>
      <c r="AU22" s="72" t="str">
        <f>IFERROR(VLOOKUP(U22,'DAS Fri'!$F$10:$P$40,11,0),"Off")</f>
        <v>MLD16</v>
      </c>
      <c r="AV22" s="16">
        <f>IF(AU22="MLD6&amp;7","7:40",IF(AU22="MLD8&amp;11","7:40",IF(AU22="SP-R","0",IF(AU22="RDD1","0",IF(AU22="RDD2","0",IF(AU22="RDD3","0",IF(AU22="RST1","0",IF(AU22="RST2","0",IF(AU22="Q Path","0",)))))))))</f>
        <v>0</v>
      </c>
      <c r="AW22" s="16">
        <f>IF(AU22="MLD6&amp;7","0",IF(AU22="MLD8&amp;11","0",IF(AU22="SP-R","0",IF(AU22="RDD1","8:00",IF(AU22="RDD2","8:00",IF(AU22="RDD3","8:00",IF(AU22="RST1","0",IF(AU22="RST2","0",IF(AU22="Q Path","0",)))))))))</f>
        <v>0</v>
      </c>
      <c r="AX22" s="120" t="b">
        <f>IF(AU22="MLD10&amp;13","Dammam",IF(AU22="MLD6&amp;7","Dammam",IF(AU22="SP-R","Riyadh",IF(AU22="RST1","Riyadh",IF(AU22="RST2","Riyadh",IF(AU22="RDD1","Riyadh",IF(AU22="RDD2","Riyadh",IF(AU22="RDD3","Riyadh",IF(AU22="Q Path","Riyadh",IF(AU22="Off","Riyadh"))))))))))</f>
        <v>0</v>
      </c>
      <c r="AY22" s="123" t="b">
        <f>IF(AX22="Riyadh","0",IF(AX22="Dammam","449"))</f>
        <v>0</v>
      </c>
      <c r="AZ22" s="72" t="str">
        <f>IFERROR(VLOOKUP(U22,'DAS Sat'!$F$29:$P$39,11,0),"Off")</f>
        <v>MLD17</v>
      </c>
      <c r="BA22" s="16">
        <f>IF(AZ22="MLD6&amp;7","7:40",IF(AZ22="MLD8&amp;11","7:40",IF(AZ22="SP-R","0",IF(AZ22="RDD1","0",IF(AZ22="RDD2","0",IF(AZ22="RDD3","0",IF(AZ22="RST1","0",IF(AZ22="RST2","0",IF(AZ22="Q Path","0",)))))))))</f>
        <v>0</v>
      </c>
      <c r="BB22" s="16">
        <f>IF(AZ22="MLD6&amp;7","0",IF(AZ22="MLD8&amp;11","0",IF(AZ22="SP-R","0",IF(AZ22="RDD1","8:00",IF(AZ22="RDD2","8:00",IF(AZ22="RDD3","8:00",IF(AZ22="RST1","0",IF(AZ22="RST2","0",IF(AZ22="Q Path","0",)))))))))</f>
        <v>0</v>
      </c>
      <c r="BC22" s="120" t="b">
        <f>IF(AZ22="MLD10&amp;13","Dammam",IF(AZ22="MLD6&amp;7","Dammam",IF(AZ22="SP-R","Riyadh",IF(AZ22="RST1","Riyadh",IF(AZ22="RST2","Riyadh",IF(AZ22="RDD1","Riyadh",IF(AZ22="RDD2","Riyadh",IF(AZ22="RDD3","Riyadh",IF(AZ22="Q Path","Riyadh",IF(AZ22="Off","Riyadh"))))))))))</f>
        <v>0</v>
      </c>
      <c r="BD22" s="123" t="b">
        <f>IF(BC22="Riyadh","0",IF(BC22="Dammam","449"))</f>
        <v>0</v>
      </c>
      <c r="BE22" s="102">
        <f>W22+AB22+AG22+AL22+AQ22+AV22+BA22</f>
        <v>0</v>
      </c>
      <c r="BF22" s="102"/>
      <c r="BG22" s="102">
        <f>X22+AC22+AH22+AM22+AR22+AW22+BB22</f>
        <v>0</v>
      </c>
      <c r="BH22" s="102"/>
      <c r="BI22" s="3">
        <f>Z22+AE22+AJ22+AO22+AT22+AY22+BD22</f>
        <v>0</v>
      </c>
      <c r="BK22" s="95" t="str">
        <f>'Dvr '!A24</f>
        <v>Ryan Al Hijri</v>
      </c>
      <c r="BL22" s="117">
        <v>0.63680555555555562</v>
      </c>
      <c r="BM22" s="110" t="str">
        <f>IFERROR(VLOOKUP(BK22,'DAS Sun'!$F$9:$Q$36,12,0),"Off")</f>
        <v>Off</v>
      </c>
      <c r="BN22" s="111" t="str">
        <f>IFERROR(VLOOKUP(BK22,'DAS Sun'!$F$9:$R$36,13,0),"Off")</f>
        <v>Off</v>
      </c>
      <c r="BO22" s="108" t="e">
        <f>$BO$3-BN22</f>
        <v>#VALUE!</v>
      </c>
      <c r="BP22" s="114" t="e">
        <f>BM22+BL22</f>
        <v>#VALUE!</v>
      </c>
      <c r="BQ22" s="110" t="str">
        <f>IFERROR(VLOOKUP(BK22,'DAS Mon'!$F$9:$Q$39,12,0),"Off")</f>
        <v>Off</v>
      </c>
      <c r="BR22" s="111" t="str">
        <f>IFERROR(VLOOKUP(BK22,'DAS Mon'!$F$9:$R$39,13,0),"Off")</f>
        <v>Off</v>
      </c>
      <c r="BS22" s="108" t="e">
        <f>$BO$3-BR22</f>
        <v>#VALUE!</v>
      </c>
      <c r="BT22" s="113" t="e">
        <f>BQ22+BO22</f>
        <v>#VALUE!</v>
      </c>
      <c r="BU22" s="112" t="str">
        <f>IFERROR(VLOOKUP(BK22,'DAS Tue'!$F$9:$Q$46,12,0),"Off")</f>
        <v>Off</v>
      </c>
      <c r="BV22" s="111" t="str">
        <f>IFERROR(VLOOKUP(BK22,'DAS Tue'!$F$9:$R$46,13,0),"Off")</f>
        <v>Off</v>
      </c>
      <c r="BW22" s="108" t="e">
        <f>$BO$3-BV22</f>
        <v>#VALUE!</v>
      </c>
      <c r="BX22" s="114" t="e">
        <f>BU22+BS22</f>
        <v>#VALUE!</v>
      </c>
      <c r="BY22" s="110" t="str">
        <f>IFERROR(VLOOKUP(BK22,'DAS Wed'!$F$9:$Q$49,12,0),"Off")</f>
        <v>Off</v>
      </c>
      <c r="BZ22" s="111" t="str">
        <f>IFERROR(VLOOKUP(BK22,'DAS Wed'!$F$9:$R$49,13,0),"Off")</f>
        <v>Off</v>
      </c>
      <c r="CA22" s="108" t="e">
        <f>$BO$3-BZ22</f>
        <v>#VALUE!</v>
      </c>
      <c r="CB22" s="113" t="e">
        <f>BY22+BW22</f>
        <v>#VALUE!</v>
      </c>
      <c r="CC22" s="112">
        <f>IFERROR(VLOOKUP(BK22,'DAS Thu'!$F$9:$Q$47,12,0),"Off")</f>
        <v>0.58333333333333337</v>
      </c>
      <c r="CD22" s="111">
        <f>IFERROR(VLOOKUP(BK22,'DAS Thu'!$F$9:$R$47,13,0),"Off")</f>
        <v>0.91666666666666663</v>
      </c>
      <c r="CE22" s="108">
        <f>$BO$3-CD22</f>
        <v>8.333333333333337E-2</v>
      </c>
      <c r="CF22" s="114" t="e">
        <f>CC22+CA22</f>
        <v>#VALUE!</v>
      </c>
      <c r="CG22" s="110">
        <f>IFERROR(VLOOKUP(BK22,'DAS Fri'!$F$9:$Q$43,12,0),"Off")</f>
        <v>0.75902777777777775</v>
      </c>
      <c r="CH22" s="111">
        <f>IFERROR(VLOOKUP(BK22,'DAS Fri'!$F$9:$R$43,13,0),"Off")</f>
        <v>0.96736111111111112</v>
      </c>
      <c r="CI22" s="108">
        <f>$BO$3-CH22</f>
        <v>3.2638888888888884E-2</v>
      </c>
      <c r="CJ22" s="113">
        <f>CG22+CE22</f>
        <v>0.84236111111111112</v>
      </c>
      <c r="CK22" s="112">
        <f>IFERROR(VLOOKUP(BK22,'DAS Sat'!$F$9:$Q$43,12,0),"Off")</f>
        <v>0.79305555555555551</v>
      </c>
      <c r="CL22" s="111">
        <f>IFERROR(VLOOKUP(BK22,'DAS Sat'!$F$9:$R$43,13,0),"Off")</f>
        <v>1.0013888888888889</v>
      </c>
      <c r="CM22" s="117">
        <f>$BO$3-CL22</f>
        <v>-1.388888888888884E-3</v>
      </c>
      <c r="CN22" s="113">
        <f>CK22+CI22</f>
        <v>0.8256944444444444</v>
      </c>
    </row>
    <row r="23" spans="2:92" ht="21" x14ac:dyDescent="0.45">
      <c r="B23" s="95" t="str">
        <f>'Dvr '!A25</f>
        <v xml:space="preserve">Nouh T Al Sharif </v>
      </c>
      <c r="C23" s="72">
        <f>IFERROR(VLOOKUP(B23,'DAS Sun'!$F$9:$O$36,10,0),"Off")</f>
        <v>0.39236111111111116</v>
      </c>
      <c r="D23" s="75">
        <f>'Dvr '!E25</f>
        <v>0.33333333333333326</v>
      </c>
      <c r="E23" s="72">
        <f>IFERROR(VLOOKUP(B23,'DAS Mon'!$F$9:$O$39,10,0),"Off")</f>
        <v>0.39236111111111116</v>
      </c>
      <c r="F23" s="74">
        <f>'Dvr '!I25</f>
        <v>0.33333333333333326</v>
      </c>
      <c r="G23" s="69">
        <f>IFERROR(VLOOKUP(B23,'DAS Tue'!$F$9:$O$45,10,0),"Off")</f>
        <v>0.33333333333333326</v>
      </c>
      <c r="H23" s="75">
        <f>'Dvr '!M25</f>
        <v>0.33333333333333326</v>
      </c>
      <c r="I23" s="72" t="str">
        <f>IFERROR(VLOOKUP(B23,'DAS Wed'!$F$9:$O$49,10,0),"Off")</f>
        <v>Off</v>
      </c>
      <c r="J23" s="74">
        <f>'Dvr '!Q25</f>
        <v>0</v>
      </c>
      <c r="K23" s="69" t="str">
        <f>IFERROR(VLOOKUP(B23,'DAS Thu'!$F$9:$O$47,10,0),"Off")</f>
        <v>Off</v>
      </c>
      <c r="L23" s="75">
        <f>'Dvr '!U25</f>
        <v>0</v>
      </c>
      <c r="M23" s="72">
        <f>IFERROR(VLOOKUP(B23,'DAS Fri'!$F$9:$O$43,10,0),"Off")</f>
        <v>0.33333333333333337</v>
      </c>
      <c r="N23" s="74">
        <f>'Dvr '!Y25</f>
        <v>0.33333333333333337</v>
      </c>
      <c r="O23" s="69">
        <f>IFERROR(VLOOKUP(B23,'DAS Sat'!$F$9:$O$43,10,0),"Off")</f>
        <v>0.33333333333333337</v>
      </c>
      <c r="P23" s="74">
        <f>'Dvr '!AC25</f>
        <v>0.33333333333333337</v>
      </c>
      <c r="Q23" s="64">
        <f t="shared" si="56"/>
        <v>1.7847222222222223</v>
      </c>
      <c r="R23" s="64">
        <f t="shared" si="56"/>
        <v>1.6666666666666665</v>
      </c>
      <c r="S23" s="4">
        <f>COUNTIF(C23:P23,"Off")</f>
        <v>2</v>
      </c>
      <c r="T23" s="127">
        <f t="shared" si="21"/>
        <v>-0.1180555555555558</v>
      </c>
      <c r="U23" s="95" t="str">
        <f>'Dvr '!A25</f>
        <v xml:space="preserve">Nouh T Al Sharif </v>
      </c>
      <c r="V23" s="71" t="str">
        <f>IFERROR(VLOOKUP(U23,'DAS Sun'!$F$9:$P$36,11,0),"Off")</f>
        <v>RST2</v>
      </c>
      <c r="W23" s="16" t="str">
        <f>IF(V23="MLD6&amp;7","7:40",IF(V23="MLD8&amp;11","7:40",IF(V23="SP-R","0",IF(V23="RDD1","0",IF(V23="RDD2","0",IF(V23="RDD3","0",IF(V23="RST1","0",IF(V23="RST2","0",IF(V23="Q Path","0",)))))))))</f>
        <v>0</v>
      </c>
      <c r="X23" s="16" t="str">
        <f>IF(V23="MLD6&amp;7","0",IF(V23="MLD8&amp;11","0",IF(V23="SP-R","0",IF(V23="RDD1","8:00",IF(V23="RDD2","8:00",IF(V23="RDD3","8:00",IF(V23="RST1","0",IF(V23="RST2","0",IF(V23="Q Path","0",)))))))))</f>
        <v>0</v>
      </c>
      <c r="Y23" s="120" t="str">
        <f>IF(V23="MLD8&amp;11","Dammam",IF(V23="MLD6&amp;7","Dammam",IF(V23="SP-R","Riyadh",IF(V23="RST1","Riyadh",IF(V23="RST2","Riyadh",IF(V23="RDD1","Riyadh",IF(V23="RDD2","Riyadh",IF(V23="RDD3","Riyadh",IF(V23="Q Path","Riyadh",IF(V23="Off","Riyadh"))))))))))</f>
        <v>Riyadh</v>
      </c>
      <c r="Z23" s="123" t="str">
        <f>IF(Y23="Riyadh","0",IF(Y23="Dammam","449"))</f>
        <v>0</v>
      </c>
      <c r="AA23" s="72" t="str">
        <f>IFERROR(VLOOKUP(U23,'DAS Mon'!$F$10:$P$39,11,0),"Off")</f>
        <v>RST2</v>
      </c>
      <c r="AB23" s="16" t="str">
        <f>IF(AA23="MLD6&amp;7","7:40",IF(AA23="MLD8&amp;11","7:40",IF(AA23="SP-R","0",IF(AA23="RDD1","0",IF(AA23="RDD2","0",IF(AA23="RDD3","0",IF(AA23="RST1","0",IF(AA23="RST2","0",IF(AA23="Q Path","0",)))))))))</f>
        <v>0</v>
      </c>
      <c r="AC23" s="16" t="str">
        <f>IF(AA23="MLD6&amp;7","0",IF(AA23="MLD8&amp;11","0",IF(AA23="SP-R","0",IF(AA23="RDD1","8:00",IF(AA23="RDD2","8:00",IF(AA23="RDD3","8:00",IF(AA23="RST1","0",IF(AA23="RST2","0",IF(AA23="Q Path","0",)))))))))</f>
        <v>0</v>
      </c>
      <c r="AD23" s="120" t="str">
        <f>IF(AA23="MLD8&amp;11","Dammam",IF(AA23="MLD6&amp;7","Dammam",IF(AA23="SP-R","Riyadh",IF(AA23="RST1","Riyadh",IF(AA23="RST2","Riyadh",IF(AA23="RDD1","Riyadh",IF(AA23="RDD2","Riyadh",IF(AA23="RDD3","Riyadh",IF(AA23="Q Path","Riyadh",IF(AA23="Off","Riyadh"))))))))))</f>
        <v>Riyadh</v>
      </c>
      <c r="AE23" s="123" t="str">
        <f>IF(AD23="Riyadh","0",IF(AD23="Dammam","449"))</f>
        <v>0</v>
      </c>
      <c r="AF23" s="69" t="str">
        <f>IFERROR(VLOOKUP(U23,'DAS Tue'!$F$10:$P$37,11,0),"Off")</f>
        <v>SP-R</v>
      </c>
      <c r="AG23" s="16" t="str">
        <f>IF(AF23="MLD6&amp;7","7:40",IF(AF23="MLD8&amp;11","7:40",IF(AF23="SP-R","0",IF(AF23="RDD1","0",IF(AF23="RDD2","0",IF(AF23="RDD3","0",IF(AF23="RST1","0",IF(AF23="RST2","0",IF(AF23="Q Path","0",)))))))))</f>
        <v>0</v>
      </c>
      <c r="AH23" s="16" t="str">
        <f>IF(AF23="MLD6&amp;7","0",IF(AF23="MLD8&amp;11","0",IF(AF23="SP-R","0",IF(AF23="RDD1","8:00",IF(AF23="RDD2","8:00",IF(AF23="RDD3","8:00",IF(AF23="RST1","0",IF(AF23="RST2","0",IF(AF23="Q Path","0",)))))))))</f>
        <v>0</v>
      </c>
      <c r="AI23" s="120" t="str">
        <f>IF(AF23="MLD8&amp;11","Dammam",IF(AF23="MLD6&amp;7","Dammam",IF(AF23="SP-R","Riyadh",IF(AF23="RST1","Riyadh",IF(AF23="RST2","Riyadh",IF(AF23="RDD1","Riyadh",IF(AF23="RDD2","Riyadh",IF(AF23="RDD3","Riyadh",IF(AF23="Q Path","Riyadh",IF(AF23="Off","Riyadh"))))))))))</f>
        <v>Riyadh</v>
      </c>
      <c r="AJ23" s="123" t="str">
        <f>IF(AI23="Riyadh","0",IF(AI23="Dammam","449"))</f>
        <v>0</v>
      </c>
      <c r="AK23" s="72" t="str">
        <f>IFERROR(VLOOKUP(U23,'DAS Wed'!$F$12:$P$43,11,0),"Off")</f>
        <v>Off</v>
      </c>
      <c r="AL23" s="16">
        <f>IF(AK23="MLD6&amp;7","7:40",IF(AK23="MLD8&amp;11","7:40",IF(AK23="SP-R","0",IF(AK23="RDD1","0",IF(AK23="RDD2","0",IF(AK23="RDD3","0",IF(AK23="RST1","0",IF(AK23="RST2","0",IF(AK23="Q Path","0",)))))))))</f>
        <v>0</v>
      </c>
      <c r="AM23" s="16">
        <f>IF(AK23="MLD6&amp;7","0",IF(AK23="MLD8&amp;11","0",IF(AK23="SP-R","0",IF(AK23="RDD1","8:00",IF(AK23="RDD2","8:00",IF(AK23="RDD3","8:00",IF(AK23="RST1","0",IF(AK23="RST2","0",IF(AK23="Q Path","0",)))))))))</f>
        <v>0</v>
      </c>
      <c r="AN23" s="120" t="str">
        <f>IF(AK23="MLD8&amp;11","Dammam",IF(AK23="MLD6&amp;7","Dammam",IF(AK23="SP-R","Riyadh",IF(AK23="RST1","Riyadh",IF(AK23="RST2","Riyadh",IF(AK23="RDD1","Riyadh",IF(AK23="RDD2","Riyadh",IF(AK23="RDD3","Riyadh",IF(AK23="Q Path","Riyadh",IF(AK23="Off","Riyadh"))))))))))</f>
        <v>Riyadh</v>
      </c>
      <c r="AO23" s="123" t="str">
        <f>IF(AN23="Riyadh","0",IF(AN23="Dammam","449"))</f>
        <v>0</v>
      </c>
      <c r="AP23" s="69" t="str">
        <f>IFERROR(VLOOKUP(U23,'DAS Thu'!$F$10:$P$45,11,0),"Off")</f>
        <v>Off</v>
      </c>
      <c r="AQ23" s="16">
        <f>IF(AP23="MLD6&amp;7","7:40",IF(AP23="MLD8&amp;11","7:40",IF(AP23="SP-R","0",IF(AP23="RDD1","0",IF(AP23="RDD2","0",IF(AP23="RDD3","0",IF(AP23="RST1","0",IF(AP23="RST2","0",IF(AP23="Q Path","0",)))))))))</f>
        <v>0</v>
      </c>
      <c r="AR23" s="16">
        <f>IF(AP23="MLD6&amp;7","0",IF(AP23="MLD8&amp;11","0",IF(AP23="SP-R","0",IF(AP23="RDD1","8:00",IF(AP23="RDD2","8:00",IF(AP23="RDD3","8:00",IF(AP23="RST1","0",IF(AP23="RST2","0",IF(AP23="Q Path","0",)))))))))</f>
        <v>0</v>
      </c>
      <c r="AS23" s="120" t="str">
        <f>IF(AP23="MLD8&amp;11","Dammam",IF(AP23="MLD6&amp;7","Dammam",IF(AP23="SP-R","Riyadh",IF(AP23="RST1","Riyadh",IF(AP23="RST2","Riyadh",IF(AP23="RDD1","Riyadh",IF(AP23="RDD2","Riyadh",IF(AP23="RDD3","Riyadh",IF(AP23="Q Path","Riyadh",IF(AP23="Off","Riyadh"))))))))))</f>
        <v>Riyadh</v>
      </c>
      <c r="AT23" s="123" t="str">
        <f>IF(AS23="Riyadh","0",IF(AS23="Dammam","449"))</f>
        <v>0</v>
      </c>
      <c r="AU23" s="72" t="str">
        <f>IFERROR(VLOOKUP(U23,'DAS Fri'!$F$10:$P$40,11,0),"Off")</f>
        <v>RDD3</v>
      </c>
      <c r="AV23" s="16" t="str">
        <f>IF(AU23="MLD6&amp;7","7:40",IF(AU23="MLD8&amp;11","7:40",IF(AU23="SP-R","0",IF(AU23="RDD1","0",IF(AU23="RDD2","0",IF(AU23="RDD3","0",IF(AU23="RST1","0",IF(AU23="RST2","0",IF(AU23="Q Path","0",)))))))))</f>
        <v>0</v>
      </c>
      <c r="AW23" s="16" t="str">
        <f>IF(AU23="MLD6&amp;7","0",IF(AU23="MLD8&amp;11","0",IF(AU23="SP-R","0",IF(AU23="RDD1","8:00",IF(AU23="RDD2","8:00",IF(AU23="RDD3","8:00",IF(AU23="RST1","0",IF(AU23="RST2","0",IF(AU23="Q Path","0",)))))))))</f>
        <v>8:00</v>
      </c>
      <c r="AX23" s="120" t="str">
        <f>IF(AU23="MLD10&amp;13","Dammam",IF(AU23="MLD6&amp;7","Dammam",IF(AU23="SP-R","Riyadh",IF(AU23="RST1","Riyadh",IF(AU23="RST2","Riyadh",IF(AU23="RDD1","Riyadh",IF(AU23="RDD2","Riyadh",IF(AU23="RDD3","Riyadh",IF(AU23="Q Path","Riyadh",IF(AU23="Off","Riyadh"))))))))))</f>
        <v>Riyadh</v>
      </c>
      <c r="AY23" s="123" t="str">
        <f>IF(AX23="Riyadh","0",IF(AX23="Dammam","449"))</f>
        <v>0</v>
      </c>
      <c r="AZ23" s="72" t="str">
        <f>IFERROR(VLOOKUP(U23,'DAS Sat'!$F$29:$P$39,11,0),"Off")</f>
        <v>RDD3</v>
      </c>
      <c r="BA23" s="16" t="str">
        <f>IF(AZ23="MLD6&amp;7","7:40",IF(AZ23="MLD8&amp;11","7:40",IF(AZ23="SP-R","0",IF(AZ23="RDD1","0",IF(AZ23="RDD2","0",IF(AZ23="RDD3","0",IF(AZ23="RST1","0",IF(AZ23="RST2","0",IF(AZ23="Q Path","0",)))))))))</f>
        <v>0</v>
      </c>
      <c r="BB23" s="16" t="str">
        <f>IF(AZ23="MLD6&amp;7","0",IF(AZ23="MLD8&amp;11","0",IF(AZ23="SP-R","0",IF(AZ23="RDD1","8:00",IF(AZ23="RDD2","8:00",IF(AZ23="RDD3","8:00",IF(AZ23="RST1","0",IF(AZ23="RST2","0",IF(AZ23="Q Path","0",)))))))))</f>
        <v>8:00</v>
      </c>
      <c r="BC23" s="120" t="str">
        <f>IF(AZ23="MLD10&amp;13","Dammam",IF(AZ23="MLD6&amp;7","Dammam",IF(AZ23="SP-R","Riyadh",IF(AZ23="RST1","Riyadh",IF(AZ23="RST2","Riyadh",IF(AZ23="RDD1","Riyadh",IF(AZ23="RDD2","Riyadh",IF(AZ23="RDD3","Riyadh",IF(AZ23="Q Path","Riyadh",IF(AZ23="Off","Riyadh"))))))))))</f>
        <v>Riyadh</v>
      </c>
      <c r="BD23" s="123" t="str">
        <f>IF(BC23="Riyadh","0",IF(BC23="Dammam","449"))</f>
        <v>0</v>
      </c>
      <c r="BE23" s="102">
        <f>W23+AB23+AG23+AL23+AQ23+AV23+BA23</f>
        <v>0</v>
      </c>
      <c r="BF23" s="102"/>
      <c r="BG23" s="102">
        <f>X23+AC23+AH23+AM23+AR23+AW23+BB23</f>
        <v>0.66666666666666663</v>
      </c>
      <c r="BH23" s="102"/>
      <c r="BI23" s="3">
        <f>Z23+AE23+AJ23+AO23+AT23+AY23+BD23</f>
        <v>0</v>
      </c>
      <c r="BK23" s="95" t="str">
        <f>'Dvr '!A25</f>
        <v xml:space="preserve">Nouh T Al Sharif </v>
      </c>
      <c r="BL23" s="117">
        <v>-1.388888888888884E-3</v>
      </c>
      <c r="BM23" s="110">
        <f>IFERROR(VLOOKUP(BK23,'DAS Sun'!$F$9:$Q$36,12,0),"Off")</f>
        <v>0.60069444444444442</v>
      </c>
      <c r="BN23" s="111">
        <f>IFERROR(VLOOKUP(BK23,'DAS Sun'!$F$9:$R$36,13,0),"Off")</f>
        <v>0.99305555555555558</v>
      </c>
      <c r="BO23" s="108">
        <f>$BO$3-BN23</f>
        <v>6.9444444444444198E-3</v>
      </c>
      <c r="BP23" s="114">
        <f>BM23+BL23</f>
        <v>0.59930555555555554</v>
      </c>
      <c r="BQ23" s="110">
        <f>IFERROR(VLOOKUP(BK23,'DAS Mon'!$F$9:$Q$39,12,0),"Off")</f>
        <v>0.60069444444444442</v>
      </c>
      <c r="BR23" s="111">
        <f>IFERROR(VLOOKUP(BK23,'DAS Mon'!$F$9:$R$39,13,0),"Off")</f>
        <v>0.99305555555555558</v>
      </c>
      <c r="BS23" s="108">
        <f>$BO$3-BR23</f>
        <v>6.9444444444444198E-3</v>
      </c>
      <c r="BT23" s="113">
        <f>BQ23+BO23</f>
        <v>0.60763888888888884</v>
      </c>
      <c r="BU23" s="112">
        <f>IFERROR(VLOOKUP(BK23,'DAS Tue'!$F$9:$Q$46,12,0),"Off")</f>
        <v>0.58333333333333337</v>
      </c>
      <c r="BV23" s="111">
        <f>IFERROR(VLOOKUP(BK23,'DAS Tue'!$F$9:$R$46,13,0),"Off")</f>
        <v>0.91666666666666663</v>
      </c>
      <c r="BW23" s="108">
        <f>$BO$3-BV23</f>
        <v>8.333333333333337E-2</v>
      </c>
      <c r="BX23" s="114">
        <f>BU23+BS23</f>
        <v>0.59027777777777779</v>
      </c>
      <c r="BY23" s="110" t="str">
        <f>IFERROR(VLOOKUP(BK23,'DAS Wed'!$F$9:$Q$49,12,0),"Off")</f>
        <v>Off</v>
      </c>
      <c r="BZ23" s="111" t="str">
        <f>IFERROR(VLOOKUP(BK23,'DAS Wed'!$F$9:$R$49,13,0),"Off")</f>
        <v>Off</v>
      </c>
      <c r="CA23" s="108" t="e">
        <f>$BO$3-BZ23</f>
        <v>#VALUE!</v>
      </c>
      <c r="CB23" s="113" t="e">
        <f>BY23+BW23</f>
        <v>#VALUE!</v>
      </c>
      <c r="CC23" s="112" t="str">
        <f>IFERROR(VLOOKUP(BK23,'DAS Thu'!$F$9:$Q$47,12,0),"Off")</f>
        <v>Off</v>
      </c>
      <c r="CD23" s="111" t="str">
        <f>IFERROR(VLOOKUP(BK23,'DAS Thu'!$F$9:$R$47,13,0),"Off")</f>
        <v>Off</v>
      </c>
      <c r="CE23" s="108" t="e">
        <f>$BO$3-CD23</f>
        <v>#VALUE!</v>
      </c>
      <c r="CF23" s="114" t="e">
        <f>CC23+CA23</f>
        <v>#VALUE!</v>
      </c>
      <c r="CG23" s="110">
        <f>IFERROR(VLOOKUP(BK23,'DAS Fri'!$F$9:$Q$43,12,0),"Off")</f>
        <v>0.91666666666666663</v>
      </c>
      <c r="CH23" s="111">
        <f>IFERROR(VLOOKUP(BK23,'DAS Fri'!$F$9:$R$43,13,0),"Off")</f>
        <v>1.25</v>
      </c>
      <c r="CI23" s="108">
        <f>$BO$3-CH23</f>
        <v>-0.25</v>
      </c>
      <c r="CJ23" s="113" t="e">
        <f>CG23+CE23</f>
        <v>#VALUE!</v>
      </c>
      <c r="CK23" s="112">
        <f>IFERROR(VLOOKUP(BK23,'DAS Sat'!$F$9:$Q$43,12,0),"Off")</f>
        <v>0.91666666666666663</v>
      </c>
      <c r="CL23" s="111">
        <f>IFERROR(VLOOKUP(BK23,'DAS Sat'!$F$9:$R$43,13,0),"Off")</f>
        <v>1.25</v>
      </c>
      <c r="CM23" s="117">
        <f>$BO$3-CL23</f>
        <v>-0.25</v>
      </c>
      <c r="CN23" s="113">
        <f>CK23+CI23</f>
        <v>0.66666666666666663</v>
      </c>
    </row>
    <row r="24" spans="2:92" ht="21" x14ac:dyDescent="0.45">
      <c r="B24" s="95" t="str">
        <f>'Dvr '!A26</f>
        <v xml:space="preserve">Hazem Alghamdi </v>
      </c>
      <c r="C24" s="72">
        <f>IFERROR(VLOOKUP(B24,'DAS Sun'!$F$9:$O$36,10,0),"Off")</f>
        <v>0.20833333333333337</v>
      </c>
      <c r="D24" s="75">
        <f>'Dvr '!E26</f>
        <v>0.33333333333333337</v>
      </c>
      <c r="E24" s="72">
        <f>IFERROR(VLOOKUP(B24,'DAS Mon'!$F$9:$O$39,10,0),"Off")</f>
        <v>0.20833333333333337</v>
      </c>
      <c r="F24" s="74">
        <f>'Dvr '!I26</f>
        <v>0.33333333333333337</v>
      </c>
      <c r="G24" s="69">
        <f>IFERROR(VLOOKUP(B24,'DAS Tue'!$F$9:$O$45,10,0),"Off")</f>
        <v>0.39236111111111116</v>
      </c>
      <c r="H24" s="75">
        <f>'Dvr '!M26</f>
        <v>0.33333333333333337</v>
      </c>
      <c r="I24" s="72">
        <f>IFERROR(VLOOKUP(B24,'DAS Wed'!$F$9:$O$49,10,0),"Off")</f>
        <v>0.33333333333333337</v>
      </c>
      <c r="J24" s="74">
        <f>'Dvr '!Q26</f>
        <v>0.33333333333333337</v>
      </c>
      <c r="K24" s="69">
        <f>IFERROR(VLOOKUP(B24,'DAS Thu'!$F$9:$O$47,10,0),"Off")</f>
        <v>0.33333333333333337</v>
      </c>
      <c r="L24" s="75">
        <f>'Dvr '!U26</f>
        <v>0.33333333333333337</v>
      </c>
      <c r="M24" s="72" t="str">
        <f>IFERROR(VLOOKUP(B24,'DAS Fri'!$F$9:$O$43,10,0),"Off")</f>
        <v>Off</v>
      </c>
      <c r="N24" s="74">
        <f>'Dvr '!Y26</f>
        <v>0</v>
      </c>
      <c r="O24" s="69" t="str">
        <f>IFERROR(VLOOKUP(B24,'DAS Sat'!$F$9:$O$43,10,0),"Off")</f>
        <v>Off</v>
      </c>
      <c r="P24" s="74">
        <f>'Dvr '!AC26</f>
        <v>0</v>
      </c>
      <c r="Q24" s="64">
        <f t="shared" si="56"/>
        <v>1.4756944444444446</v>
      </c>
      <c r="R24" s="64">
        <f t="shared" si="56"/>
        <v>1.666666666666667</v>
      </c>
      <c r="S24" s="4">
        <f>COUNTIF(C24:P24,"Off")</f>
        <v>2</v>
      </c>
      <c r="T24" s="127">
        <f t="shared" si="21"/>
        <v>0.19097222222222232</v>
      </c>
      <c r="U24" s="95" t="str">
        <f>'Dvr '!A26</f>
        <v xml:space="preserve">Hazem Alghamdi </v>
      </c>
      <c r="V24" s="71" t="str">
        <f>IFERROR(VLOOKUP(U24,'DAS Sun'!$F$9:$P$36,11,0),"Off")</f>
        <v>MLD16</v>
      </c>
      <c r="W24" s="16">
        <f t="shared" ref="W24:W32" si="57">IF(V24="MLD6&amp;7","7:40",IF(V24="MLD8&amp;11","7:40",IF(V24="SP-R","0",IF(V24="RDD1","0",IF(V24="RDD2","0",IF(V24="RDD3","0",IF(V24="RST1","0",IF(V24="RST2","0",IF(V24="Q Path","0",)))))))))</f>
        <v>0</v>
      </c>
      <c r="X24" s="16">
        <f t="shared" ref="X24:X32" si="58">IF(V24="MLD6&amp;7","0",IF(V24="MLD8&amp;11","0",IF(V24="SP-R","0",IF(V24="RDD1","8:00",IF(V24="RDD2","8:00",IF(V24="RDD3","8:00",IF(V24="RST1","0",IF(V24="RST2","0",IF(V24="Q Path","0",)))))))))</f>
        <v>0</v>
      </c>
      <c r="Y24" s="120" t="b">
        <f t="shared" ref="Y24:Y32" si="59">IF(V24="MLD8&amp;11","Dammam",IF(V24="MLD6&amp;7","Dammam",IF(V24="SP-R","Riyadh",IF(V24="RST1","Riyadh",IF(V24="RST2","Riyadh",IF(V24="RDD1","Riyadh",IF(V24="RDD2","Riyadh",IF(V24="RDD3","Riyadh",IF(V24="Q Path","Riyadh",IF(V24="Off","Riyadh"))))))))))</f>
        <v>0</v>
      </c>
      <c r="Z24" s="123" t="b">
        <f t="shared" ref="Z24:Z32" si="60">IF(Y24="Riyadh","0",IF(Y24="Dammam","449"))</f>
        <v>0</v>
      </c>
      <c r="AA24" s="72" t="str">
        <f>IFERROR(VLOOKUP(U24,'DAS Mon'!$F$10:$P$39,11,0),"Off")</f>
        <v>MLD17</v>
      </c>
      <c r="AB24" s="16">
        <f t="shared" ref="AB24:AB32" si="61">IF(AA24="MLD6&amp;7","7:40",IF(AA24="MLD8&amp;11","7:40",IF(AA24="SP-R","0",IF(AA24="RDD1","0",IF(AA24="RDD2","0",IF(AA24="RDD3","0",IF(AA24="RST1","0",IF(AA24="RST2","0",IF(AA24="Q Path","0",)))))))))</f>
        <v>0</v>
      </c>
      <c r="AC24" s="16">
        <f t="shared" ref="AC24:AC32" si="62">IF(AA24="MLD6&amp;7","0",IF(AA24="MLD8&amp;11","0",IF(AA24="SP-R","0",IF(AA24="RDD1","8:00",IF(AA24="RDD2","8:00",IF(AA24="RDD3","8:00",IF(AA24="RST1","0",IF(AA24="RST2","0",IF(AA24="Q Path","0",)))))))))</f>
        <v>0</v>
      </c>
      <c r="AD24" s="120" t="b">
        <f t="shared" ref="AD24:AD32" si="63">IF(AA24="MLD8&amp;11","Dammam",IF(AA24="MLD6&amp;7","Dammam",IF(AA24="SP-R","Riyadh",IF(AA24="RST1","Riyadh",IF(AA24="RST2","Riyadh",IF(AA24="RDD1","Riyadh",IF(AA24="RDD2","Riyadh",IF(AA24="RDD3","Riyadh",IF(AA24="Q Path","Riyadh",IF(AA24="Off","Riyadh"))))))))))</f>
        <v>0</v>
      </c>
      <c r="AE24" s="123" t="b">
        <f t="shared" ref="AE24:AE32" si="64">IF(AD24="Riyadh","0",IF(AD24="Dammam","449"))</f>
        <v>0</v>
      </c>
      <c r="AF24" s="69" t="str">
        <f>IFERROR(VLOOKUP(U24,'DAS Tue'!$F$10:$P$37,11,0),"Off")</f>
        <v>RST2</v>
      </c>
      <c r="AG24" s="16" t="str">
        <f t="shared" ref="AG24:AG32" si="65">IF(AF24="MLD6&amp;7","7:40",IF(AF24="MLD8&amp;11","7:40",IF(AF24="SP-R","0",IF(AF24="RDD1","0",IF(AF24="RDD2","0",IF(AF24="RDD3","0",IF(AF24="RST1","0",IF(AF24="RST2","0",IF(AF24="Q Path","0",)))))))))</f>
        <v>0</v>
      </c>
      <c r="AH24" s="16" t="str">
        <f t="shared" ref="AH24:AH32" si="66">IF(AF24="MLD6&amp;7","0",IF(AF24="MLD8&amp;11","0",IF(AF24="SP-R","0",IF(AF24="RDD1","8:00",IF(AF24="RDD2","8:00",IF(AF24="RDD3","8:00",IF(AF24="RST1","0",IF(AF24="RST2","0",IF(AF24="Q Path","0",)))))))))</f>
        <v>0</v>
      </c>
      <c r="AI24" s="120" t="str">
        <f t="shared" ref="AI24:AI32" si="67">IF(AF24="MLD8&amp;11","Dammam",IF(AF24="MLD6&amp;7","Dammam",IF(AF24="SP-R","Riyadh",IF(AF24="RST1","Riyadh",IF(AF24="RST2","Riyadh",IF(AF24="RDD1","Riyadh",IF(AF24="RDD2","Riyadh",IF(AF24="RDD3","Riyadh",IF(AF24="Q Path","Riyadh",IF(AF24="Off","Riyadh"))))))))))</f>
        <v>Riyadh</v>
      </c>
      <c r="AJ24" s="123" t="str">
        <f t="shared" ref="AJ24:AJ32" si="68">IF(AI24="Riyadh","0",IF(AI24="Dammam","449"))</f>
        <v>0</v>
      </c>
      <c r="AK24" s="72" t="str">
        <f>IFERROR(VLOOKUP(U24,'DAS Wed'!$F$12:$P$43,11,0),"Off")</f>
        <v>SP-R</v>
      </c>
      <c r="AL24" s="16" t="str">
        <f t="shared" ref="AL24:AL32" si="69">IF(AK24="MLD6&amp;7","7:40",IF(AK24="MLD8&amp;11","7:40",IF(AK24="SP-R","0",IF(AK24="RDD1","0",IF(AK24="RDD2","0",IF(AK24="RDD3","0",IF(AK24="RST1","0",IF(AK24="RST2","0",IF(AK24="Q Path","0",)))))))))</f>
        <v>0</v>
      </c>
      <c r="AM24" s="16" t="str">
        <f t="shared" ref="AM24:AM32" si="70">IF(AK24="MLD6&amp;7","0",IF(AK24="MLD8&amp;11","0",IF(AK24="SP-R","0",IF(AK24="RDD1","8:00",IF(AK24="RDD2","8:00",IF(AK24="RDD3","8:00",IF(AK24="RST1","0",IF(AK24="RST2","0",IF(AK24="Q Path","0",)))))))))</f>
        <v>0</v>
      </c>
      <c r="AN24" s="120" t="str">
        <f t="shared" ref="AN24:AN32" si="71">IF(AK24="MLD8&amp;11","Dammam",IF(AK24="MLD6&amp;7","Dammam",IF(AK24="SP-R","Riyadh",IF(AK24="RST1","Riyadh",IF(AK24="RST2","Riyadh",IF(AK24="RDD1","Riyadh",IF(AK24="RDD2","Riyadh",IF(AK24="RDD3","Riyadh",IF(AK24="Q Path","Riyadh",IF(AK24="Off","Riyadh"))))))))))</f>
        <v>Riyadh</v>
      </c>
      <c r="AO24" s="123" t="str">
        <f t="shared" ref="AO24:AO32" si="72">IF(AN24="Riyadh","0",IF(AN24="Dammam","449"))</f>
        <v>0</v>
      </c>
      <c r="AP24" s="69" t="str">
        <f>IFERROR(VLOOKUP(U24,'DAS Thu'!$F$10:$P$45,11,0),"Off")</f>
        <v>SP-R</v>
      </c>
      <c r="AQ24" s="16" t="str">
        <f t="shared" ref="AQ24:AQ32" si="73">IF(AP24="MLD6&amp;7","7:40",IF(AP24="MLD8&amp;11","7:40",IF(AP24="SP-R","0",IF(AP24="RDD1","0",IF(AP24="RDD2","0",IF(AP24="RDD3","0",IF(AP24="RST1","0",IF(AP24="RST2","0",IF(AP24="Q Path","0",)))))))))</f>
        <v>0</v>
      </c>
      <c r="AR24" s="16" t="str">
        <f t="shared" ref="AR24:AR32" si="74">IF(AP24="MLD6&amp;7","0",IF(AP24="MLD8&amp;11","0",IF(AP24="SP-R","0",IF(AP24="RDD1","8:00",IF(AP24="RDD2","8:00",IF(AP24="RDD3","8:00",IF(AP24="RST1","0",IF(AP24="RST2","0",IF(AP24="Q Path","0",)))))))))</f>
        <v>0</v>
      </c>
      <c r="AS24" s="120" t="str">
        <f t="shared" ref="AS24:AS32" si="75">IF(AP24="MLD8&amp;11","Dammam",IF(AP24="MLD6&amp;7","Dammam",IF(AP24="SP-R","Riyadh",IF(AP24="RST1","Riyadh",IF(AP24="RST2","Riyadh",IF(AP24="RDD1","Riyadh",IF(AP24="RDD2","Riyadh",IF(AP24="RDD3","Riyadh",IF(AP24="Q Path","Riyadh",IF(AP24="Off","Riyadh"))))))))))</f>
        <v>Riyadh</v>
      </c>
      <c r="AT24" s="123" t="str">
        <f t="shared" ref="AT24:AT32" si="76">IF(AS24="Riyadh","0",IF(AS24="Dammam","449"))</f>
        <v>0</v>
      </c>
      <c r="AU24" s="72" t="str">
        <f>IFERROR(VLOOKUP(U24,'DAS Fri'!$F$10:$P$40,11,0),"Off")</f>
        <v>Off</v>
      </c>
      <c r="AV24" s="16">
        <f t="shared" ref="AV24:AV32" si="77">IF(AU24="MLD6&amp;7","7:40",IF(AU24="MLD8&amp;11","7:40",IF(AU24="SP-R","0",IF(AU24="RDD1","0",IF(AU24="RDD2","0",IF(AU24="RDD3","0",IF(AU24="RST1","0",IF(AU24="RST2","0",IF(AU24="Q Path","0",)))))))))</f>
        <v>0</v>
      </c>
      <c r="AW24" s="16">
        <f t="shared" ref="AW24:AW32" si="78">IF(AU24="MLD6&amp;7","0",IF(AU24="MLD8&amp;11","0",IF(AU24="SP-R","0",IF(AU24="RDD1","8:00",IF(AU24="RDD2","8:00",IF(AU24="RDD3","8:00",IF(AU24="RST1","0",IF(AU24="RST2","0",IF(AU24="Q Path","0",)))))))))</f>
        <v>0</v>
      </c>
      <c r="AX24" s="120" t="str">
        <f t="shared" ref="AX24:AX32" si="79">IF(AU24="MLD10&amp;13","Dammam",IF(AU24="MLD6&amp;7","Dammam",IF(AU24="SP-R","Riyadh",IF(AU24="RST1","Riyadh",IF(AU24="RST2","Riyadh",IF(AU24="RDD1","Riyadh",IF(AU24="RDD2","Riyadh",IF(AU24="RDD3","Riyadh",IF(AU24="Q Path","Riyadh",IF(AU24="Off","Riyadh"))))))))))</f>
        <v>Riyadh</v>
      </c>
      <c r="AY24" s="123" t="str">
        <f t="shared" ref="AY24:AY32" si="80">IF(AX24="Riyadh","0",IF(AX24="Dammam","449"))</f>
        <v>0</v>
      </c>
      <c r="AZ24" s="72" t="str">
        <f>IFERROR(VLOOKUP(U24,'DAS Sat'!$F$29:$P$39,11,0),"Off")</f>
        <v>Off</v>
      </c>
      <c r="BA24" s="16">
        <f t="shared" ref="BA24:BA32" si="81">IF(AZ24="MLD6&amp;7","7:40",IF(AZ24="MLD8&amp;11","7:40",IF(AZ24="SP-R","0",IF(AZ24="RDD1","0",IF(AZ24="RDD2","0",IF(AZ24="RDD3","0",IF(AZ24="RST1","0",IF(AZ24="RST2","0",IF(AZ24="Q Path","0",)))))))))</f>
        <v>0</v>
      </c>
      <c r="BB24" s="16">
        <f t="shared" ref="BB24:BB32" si="82">IF(AZ24="MLD6&amp;7","0",IF(AZ24="MLD8&amp;11","0",IF(AZ24="SP-R","0",IF(AZ24="RDD1","8:00",IF(AZ24="RDD2","8:00",IF(AZ24="RDD3","8:00",IF(AZ24="RST1","0",IF(AZ24="RST2","0",IF(AZ24="Q Path","0",)))))))))</f>
        <v>0</v>
      </c>
      <c r="BC24" s="120" t="str">
        <f t="shared" ref="BC24:BC32" si="83">IF(AZ24="MLD10&amp;13","Dammam",IF(AZ24="MLD6&amp;7","Dammam",IF(AZ24="SP-R","Riyadh",IF(AZ24="RST1","Riyadh",IF(AZ24="RST2","Riyadh",IF(AZ24="RDD1","Riyadh",IF(AZ24="RDD2","Riyadh",IF(AZ24="RDD3","Riyadh",IF(AZ24="Q Path","Riyadh",IF(AZ24="Off","Riyadh"))))))))))</f>
        <v>Riyadh</v>
      </c>
      <c r="BD24" s="123" t="str">
        <f t="shared" ref="BD24:BD32" si="84">IF(BC24="Riyadh","0",IF(BC24="Dammam","449"))</f>
        <v>0</v>
      </c>
      <c r="BE24" s="102">
        <f>W24+AB24+AG24+AL24+AQ24+AV24+BA24</f>
        <v>0</v>
      </c>
      <c r="BF24" s="102"/>
      <c r="BG24" s="102">
        <f>X24+AC24+AH24+AM24+AR24+AW24+BB24</f>
        <v>0</v>
      </c>
      <c r="BH24" s="102"/>
      <c r="BI24" s="3">
        <f>Z24+AE24+AJ24+AO24+AT24+AY24+BD24</f>
        <v>0</v>
      </c>
      <c r="BK24" s="95" t="str">
        <f>'Dvr '!A26</f>
        <v xml:space="preserve">Hazem Alghamdi </v>
      </c>
      <c r="BL24" s="117">
        <v>8.333333333333337E-2</v>
      </c>
      <c r="BM24" s="110">
        <f>IFERROR(VLOOKUP(BK24,'DAS Sun'!$F$9:$Q$36,12,0),"Off")</f>
        <v>0.75902777777777775</v>
      </c>
      <c r="BN24" s="111">
        <f>IFERROR(VLOOKUP(BK24,'DAS Sun'!$F$9:$R$36,13,0),"Off")</f>
        <v>0.96736111111111112</v>
      </c>
      <c r="BO24" s="108">
        <f>$BO$3-BN24</f>
        <v>3.2638888888888884E-2</v>
      </c>
      <c r="BP24" s="114">
        <f>BM24+BL24</f>
        <v>0.84236111111111112</v>
      </c>
      <c r="BQ24" s="110">
        <f>IFERROR(VLOOKUP(BK24,'DAS Mon'!$F$9:$Q$39,12,0),"Off")</f>
        <v>0.79305555555555551</v>
      </c>
      <c r="BR24" s="111">
        <f>IFERROR(VLOOKUP(BK24,'DAS Mon'!$F$9:$R$39,13,0),"Off")</f>
        <v>1.0013888888888889</v>
      </c>
      <c r="BS24" s="108">
        <f>$BO$3-BR24</f>
        <v>-1.388888888888884E-3</v>
      </c>
      <c r="BT24" s="113">
        <f>BQ24+BO24</f>
        <v>0.8256944444444444</v>
      </c>
      <c r="BU24" s="112">
        <f>IFERROR(VLOOKUP(BK24,'DAS Tue'!$F$9:$Q$46,12,0),"Off")</f>
        <v>0.60069444444444442</v>
      </c>
      <c r="BV24" s="111">
        <f>IFERROR(VLOOKUP(BK24,'DAS Tue'!$F$9:$R$46,13,0),"Off")</f>
        <v>0.99305555555555558</v>
      </c>
      <c r="BW24" s="108">
        <f>$BO$3-BV24</f>
        <v>6.9444444444444198E-3</v>
      </c>
      <c r="BX24" s="114">
        <f>BU24+BS24</f>
        <v>0.59930555555555554</v>
      </c>
      <c r="BY24" s="110">
        <f>IFERROR(VLOOKUP(BK24,'DAS Wed'!$F$9:$Q$49,12,0),"Off")</f>
        <v>0.91666666666666663</v>
      </c>
      <c r="BZ24" s="111">
        <f>IFERROR(VLOOKUP(BK24,'DAS Wed'!$F$9:$R$49,13,0),"Off")</f>
        <v>1.25</v>
      </c>
      <c r="CA24" s="108">
        <f>$BO$3-BZ24</f>
        <v>-0.25</v>
      </c>
      <c r="CB24" s="113">
        <f>BY24+BW24</f>
        <v>0.92361111111111105</v>
      </c>
      <c r="CC24" s="112">
        <f>IFERROR(VLOOKUP(BK24,'DAS Thu'!$F$9:$Q$47,12,0),"Off")</f>
        <v>0.91666666666666663</v>
      </c>
      <c r="CD24" s="111">
        <f>IFERROR(VLOOKUP(BK24,'DAS Thu'!$F$9:$R$47,13,0),"Off")</f>
        <v>1.25</v>
      </c>
      <c r="CE24" s="108">
        <f>$BO$3-CD24</f>
        <v>-0.25</v>
      </c>
      <c r="CF24" s="114">
        <f>CC24+CA24</f>
        <v>0.66666666666666663</v>
      </c>
      <c r="CG24" s="110" t="str">
        <f>IFERROR(VLOOKUP(BK24,'DAS Fri'!$F$9:$Q$43,12,0),"Off")</f>
        <v>Off</v>
      </c>
      <c r="CH24" s="111" t="str">
        <f>IFERROR(VLOOKUP(BK24,'DAS Fri'!$F$9:$R$43,13,0),"Off")</f>
        <v>Off</v>
      </c>
      <c r="CI24" s="108" t="e">
        <f>$BO$3-CH24</f>
        <v>#VALUE!</v>
      </c>
      <c r="CJ24" s="113" t="e">
        <f>CG24+CE24</f>
        <v>#VALUE!</v>
      </c>
      <c r="CK24" s="112" t="str">
        <f>IFERROR(VLOOKUP(BK24,'DAS Sat'!$F$9:$Q$43,12,0),"Off")</f>
        <v>Off</v>
      </c>
      <c r="CL24" s="111" t="str">
        <f>IFERROR(VLOOKUP(BK24,'DAS Sat'!$F$9:$R$43,13,0),"Off")</f>
        <v>Off</v>
      </c>
      <c r="CM24" s="117" t="e">
        <f>$BO$3-CL24</f>
        <v>#VALUE!</v>
      </c>
      <c r="CN24" s="113" t="e">
        <f>CK24+CI24</f>
        <v>#VALUE!</v>
      </c>
    </row>
    <row r="25" spans="2:92" ht="21" x14ac:dyDescent="0.45">
      <c r="B25" s="95" t="str">
        <f>'Dvr '!A27</f>
        <v xml:space="preserve">Mohammed A Al Raddadi </v>
      </c>
      <c r="C25" s="72">
        <f>IFERROR(VLOOKUP(B25,'DAS Sun'!$F$9:$O$36,10,0),"Off")</f>
        <v>0.48194444444444451</v>
      </c>
      <c r="D25" s="75">
        <f>'Dvr '!E27</f>
        <v>0.33333333333333337</v>
      </c>
      <c r="E25" s="72">
        <f>IFERROR(VLOOKUP(B25,'DAS Mon'!$F$9:$O$39,10,0),"Off")</f>
        <v>0.33333333333333337</v>
      </c>
      <c r="F25" s="74">
        <f>'Dvr '!I27</f>
        <v>0.33333333333333337</v>
      </c>
      <c r="G25" s="69">
        <f>IFERROR(VLOOKUP(B25,'DAS Tue'!$F$9:$O$45,10,0),"Off")</f>
        <v>0.20833333333333331</v>
      </c>
      <c r="H25" s="75">
        <f>'Dvr '!M27</f>
        <v>0.39236111111111105</v>
      </c>
      <c r="I25" s="72">
        <f>IFERROR(VLOOKUP(B25,'DAS Wed'!$F$9:$O$49,10,0),"Off")</f>
        <v>0.20833333333333331</v>
      </c>
      <c r="J25" s="74">
        <f>'Dvr '!Q27</f>
        <v>0.33333333333333337</v>
      </c>
      <c r="K25" s="69">
        <f>IFERROR(VLOOKUP(B25,'DAS Thu'!$F$9:$O$47,10,0),"Off")</f>
        <v>0.33333333333333337</v>
      </c>
      <c r="L25" s="75">
        <f>'Dvr '!U27</f>
        <v>0.33333333333333337</v>
      </c>
      <c r="M25" s="72" t="str">
        <f>IFERROR(VLOOKUP(B25,'DAS Fri'!$F$9:$O$43,10,0),"Off")</f>
        <v>Off</v>
      </c>
      <c r="N25" s="74">
        <f>'Dvr '!Y27</f>
        <v>0</v>
      </c>
      <c r="O25" s="69" t="str">
        <f>IFERROR(VLOOKUP(B25,'DAS Sat'!$F$9:$O$43,10,0),"Off")</f>
        <v>Off</v>
      </c>
      <c r="P25" s="74">
        <f>'Dvr '!AC27</f>
        <v>0</v>
      </c>
      <c r="Q25" s="64">
        <f t="shared" ref="Q25" si="85">SUM(C25,E25,G25,I25,K25,M25,O25)</f>
        <v>1.5652777777777778</v>
      </c>
      <c r="R25" s="64">
        <f t="shared" ref="R25" si="86">SUM(D25,F25,H25,J25,L25,N25,P25)</f>
        <v>1.7256944444444446</v>
      </c>
      <c r="S25" s="4">
        <f t="shared" ref="S25" si="87">COUNTIF(C25:P25,"Off")</f>
        <v>2</v>
      </c>
      <c r="T25" s="127">
        <f t="shared" si="21"/>
        <v>0.16041666666666687</v>
      </c>
      <c r="U25" s="95" t="str">
        <f>'Dvr '!A27</f>
        <v xml:space="preserve">Mohammed A Al Raddadi </v>
      </c>
      <c r="V25" s="71" t="str">
        <f>IFERROR(VLOOKUP(U25,'DAS Sun'!$F$9:$P$36,11,0),"Off")</f>
        <v>MLD4&amp;7</v>
      </c>
      <c r="W25" s="16">
        <f t="shared" si="57"/>
        <v>0</v>
      </c>
      <c r="X25" s="16">
        <f t="shared" si="58"/>
        <v>0</v>
      </c>
      <c r="Y25" s="120" t="b">
        <f t="shared" si="59"/>
        <v>0</v>
      </c>
      <c r="Z25" s="123" t="b">
        <f t="shared" si="60"/>
        <v>0</v>
      </c>
      <c r="AA25" s="72" t="str">
        <f>IFERROR(VLOOKUP(U25,'DAS Mon'!$F$10:$P$39,11,0),"Off")</f>
        <v>SP-R</v>
      </c>
      <c r="AB25" s="16" t="str">
        <f t="shared" si="61"/>
        <v>0</v>
      </c>
      <c r="AC25" s="16" t="str">
        <f t="shared" si="62"/>
        <v>0</v>
      </c>
      <c r="AD25" s="120" t="str">
        <f t="shared" si="63"/>
        <v>Riyadh</v>
      </c>
      <c r="AE25" s="123" t="str">
        <f t="shared" si="64"/>
        <v>0</v>
      </c>
      <c r="AF25" s="69" t="str">
        <f>IFERROR(VLOOKUP(U25,'DAS Tue'!$F$10:$P$37,11,0),"Off")</f>
        <v>MLD6</v>
      </c>
      <c r="AG25" s="16">
        <f t="shared" si="65"/>
        <v>0</v>
      </c>
      <c r="AH25" s="16">
        <f t="shared" si="66"/>
        <v>0</v>
      </c>
      <c r="AI25" s="120" t="b">
        <f t="shared" si="67"/>
        <v>0</v>
      </c>
      <c r="AJ25" s="123" t="b">
        <f t="shared" si="68"/>
        <v>0</v>
      </c>
      <c r="AK25" s="72" t="str">
        <f>IFERROR(VLOOKUP(U25,'DAS Wed'!$F$12:$P$43,11,0),"Off")</f>
        <v>Off</v>
      </c>
      <c r="AL25" s="16">
        <f t="shared" si="69"/>
        <v>0</v>
      </c>
      <c r="AM25" s="16">
        <f t="shared" si="70"/>
        <v>0</v>
      </c>
      <c r="AN25" s="120" t="str">
        <f t="shared" si="71"/>
        <v>Riyadh</v>
      </c>
      <c r="AO25" s="123" t="str">
        <f t="shared" si="72"/>
        <v>0</v>
      </c>
      <c r="AP25" s="69" t="str">
        <f>IFERROR(VLOOKUP(U25,'DAS Thu'!$F$10:$P$45,11,0),"Off")</f>
        <v>RDD1</v>
      </c>
      <c r="AQ25" s="16" t="str">
        <f t="shared" si="73"/>
        <v>0</v>
      </c>
      <c r="AR25" s="16" t="str">
        <f t="shared" si="74"/>
        <v>8:00</v>
      </c>
      <c r="AS25" s="120" t="str">
        <f t="shared" si="75"/>
        <v>Riyadh</v>
      </c>
      <c r="AT25" s="123" t="str">
        <f t="shared" si="76"/>
        <v>0</v>
      </c>
      <c r="AU25" s="72" t="str">
        <f>IFERROR(VLOOKUP(U25,'DAS Fri'!$F$10:$P$40,11,0),"Off")</f>
        <v>Off</v>
      </c>
      <c r="AV25" s="16">
        <f t="shared" si="77"/>
        <v>0</v>
      </c>
      <c r="AW25" s="16">
        <f t="shared" si="78"/>
        <v>0</v>
      </c>
      <c r="AX25" s="120" t="str">
        <f t="shared" si="79"/>
        <v>Riyadh</v>
      </c>
      <c r="AY25" s="123" t="str">
        <f t="shared" si="80"/>
        <v>0</v>
      </c>
      <c r="AZ25" s="72" t="str">
        <f>IFERROR(VLOOKUP(U25,'DAS Sat'!$F$29:$P$39,11,0),"Off")</f>
        <v>Off</v>
      </c>
      <c r="BA25" s="16">
        <f t="shared" si="81"/>
        <v>0</v>
      </c>
      <c r="BB25" s="16">
        <f t="shared" si="82"/>
        <v>0</v>
      </c>
      <c r="BC25" s="120" t="str">
        <f t="shared" si="83"/>
        <v>Riyadh</v>
      </c>
      <c r="BD25" s="123" t="str">
        <f t="shared" si="84"/>
        <v>0</v>
      </c>
      <c r="BE25" s="102">
        <f t="shared" ref="BE25" si="88">W25+AB25+AG25+AL25+AQ25+AV25+BA25</f>
        <v>0</v>
      </c>
      <c r="BF25" s="102"/>
      <c r="BG25" s="102">
        <f t="shared" ref="BG25" si="89">X25+AC25+AH25+AM25+AR25+AW25+BB25</f>
        <v>0.33333333333333331</v>
      </c>
      <c r="BH25" s="102"/>
      <c r="BI25" s="3">
        <f t="shared" ref="BI25" si="90">Z25+AE25+AJ25+AO25+AT25+AY25+BD25</f>
        <v>0</v>
      </c>
      <c r="BK25" s="95" t="str">
        <f>'Dvr '!A27</f>
        <v xml:space="preserve">Mohammed A Al Raddadi </v>
      </c>
      <c r="BL25" s="117" t="e">
        <v>#VALUE!</v>
      </c>
      <c r="BM25" s="110">
        <f>IFERROR(VLOOKUP(BK25,'DAS Sun'!$F$9:$Q$36,12,0),"Off")</f>
        <v>0.19722222222222222</v>
      </c>
      <c r="BN25" s="111">
        <f>IFERROR(VLOOKUP(BK25,'DAS Sun'!$F$9:$R$36,13,0),"Off")</f>
        <v>0.6791666666666667</v>
      </c>
      <c r="BO25" s="108">
        <f t="shared" ref="BO25" si="91">$BO$3-BN25</f>
        <v>0.3208333333333333</v>
      </c>
      <c r="BP25" s="114" t="e">
        <f t="shared" ref="BP25" si="92">BM25+BL25</f>
        <v>#VALUE!</v>
      </c>
      <c r="BQ25" s="110">
        <f>IFERROR(VLOOKUP(BK25,'DAS Mon'!$F$9:$Q$39,12,0),"Off")</f>
        <v>0.19722222222222222</v>
      </c>
      <c r="BR25" s="111">
        <f>IFERROR(VLOOKUP(BK25,'DAS Mon'!$F$9:$R$39,13,0),"Off")</f>
        <v>0.53055555555555556</v>
      </c>
      <c r="BS25" s="108">
        <f t="shared" ref="BS25" si="93">$BO$3-BR25</f>
        <v>0.46944444444444444</v>
      </c>
      <c r="BT25" s="113">
        <f t="shared" ref="BT25" si="94">BQ25+BO25</f>
        <v>0.51805555555555549</v>
      </c>
      <c r="BU25" s="112">
        <f>IFERROR(VLOOKUP(BK25,'DAS Tue'!$F$9:$Q$46,12,0),"Off")</f>
        <v>0.28333333333333333</v>
      </c>
      <c r="BV25" s="111">
        <f>IFERROR(VLOOKUP(BK25,'DAS Tue'!$F$9:$R$46,13,0),"Off")</f>
        <v>0.49166666666666664</v>
      </c>
      <c r="BW25" s="108">
        <f t="shared" ref="BW25" si="95">$BO$3-BV25</f>
        <v>0.5083333333333333</v>
      </c>
      <c r="BX25" s="114">
        <f t="shared" ref="BX25" si="96">BU25+BS25</f>
        <v>0.75277777777777777</v>
      </c>
      <c r="BY25" s="110">
        <f>IFERROR(VLOOKUP(BK25,'DAS Wed'!$F$9:$Q$49,12,0),"Off")</f>
        <v>0.15486111111111112</v>
      </c>
      <c r="BZ25" s="111">
        <f>IFERROR(VLOOKUP(BK25,'DAS Wed'!$F$9:$R$49,13,0),"Off")</f>
        <v>0.36319444444444443</v>
      </c>
      <c r="CA25" s="108">
        <f t="shared" ref="CA25" si="97">$BO$3-BZ25</f>
        <v>0.63680555555555562</v>
      </c>
      <c r="CB25" s="113">
        <f t="shared" ref="CB25" si="98">BY25+BW25</f>
        <v>0.66319444444444442</v>
      </c>
      <c r="CC25" s="112">
        <f>IFERROR(VLOOKUP(BK25,'DAS Thu'!$F$9:$Q$47,12,0),"Off")</f>
        <v>0.25</v>
      </c>
      <c r="CD25" s="111">
        <f>IFERROR(VLOOKUP(BK25,'DAS Thu'!$F$9:$R$47,13,0),"Off")</f>
        <v>0.58333333333333337</v>
      </c>
      <c r="CE25" s="108">
        <f t="shared" ref="CE25" si="99">$BO$3-CD25</f>
        <v>0.41666666666666663</v>
      </c>
      <c r="CF25" s="114">
        <f t="shared" ref="CF25" si="100">CC25+CA25</f>
        <v>0.88680555555555562</v>
      </c>
      <c r="CG25" s="110" t="str">
        <f>IFERROR(VLOOKUP(BK25,'DAS Fri'!$F$9:$Q$43,12,0),"Off")</f>
        <v>Off</v>
      </c>
      <c r="CH25" s="111" t="str">
        <f>IFERROR(VLOOKUP(BK25,'DAS Fri'!$F$9:$R$43,13,0),"Off")</f>
        <v>Off</v>
      </c>
      <c r="CI25" s="108" t="e">
        <f t="shared" ref="CI25" si="101">$BO$3-CH25</f>
        <v>#VALUE!</v>
      </c>
      <c r="CJ25" s="113" t="e">
        <f t="shared" ref="CJ25" si="102">CG25+CE25</f>
        <v>#VALUE!</v>
      </c>
      <c r="CK25" s="112" t="str">
        <f>IFERROR(VLOOKUP(BK25,'DAS Sat'!$F$9:$Q$43,12,0),"Off")</f>
        <v>Off</v>
      </c>
      <c r="CL25" s="111" t="str">
        <f>IFERROR(VLOOKUP(BK25,'DAS Sat'!$F$9:$R$43,13,0),"Off")</f>
        <v>Off</v>
      </c>
      <c r="CM25" s="117" t="e">
        <f t="shared" ref="CM25" si="103">$BO$3-CL25</f>
        <v>#VALUE!</v>
      </c>
      <c r="CN25" s="113" t="e">
        <f t="shared" ref="CN25" si="104">CK25+CI25</f>
        <v>#VALUE!</v>
      </c>
    </row>
    <row r="26" spans="2:92" ht="21" x14ac:dyDescent="0.45">
      <c r="B26" s="95" t="str">
        <f>'Dvr '!A28</f>
        <v xml:space="preserve">Mubarak Abdul Latif Al-Ghamdi  </v>
      </c>
      <c r="C26" s="72" t="str">
        <f>IFERROR(VLOOKUP(B26,'DAS Sun'!$F$9:$O$36,10,0),"Off")</f>
        <v>Off</v>
      </c>
      <c r="D26" s="75">
        <f>'Dvr '!E28</f>
        <v>0</v>
      </c>
      <c r="E26" s="72" t="str">
        <f>IFERROR(VLOOKUP(B26,'DAS Mon'!$F$9:$O$39,10,0),"Off")</f>
        <v>Off</v>
      </c>
      <c r="F26" s="74">
        <f>'Dvr '!I28</f>
        <v>0</v>
      </c>
      <c r="G26" s="69" t="str">
        <f>IFERROR(VLOOKUP(B26,'DAS Tue'!$F$9:$O$45,10,0),"Off")</f>
        <v>Off</v>
      </c>
      <c r="H26" s="75">
        <f>'Dvr '!M28</f>
        <v>0</v>
      </c>
      <c r="I26" s="72">
        <f>IFERROR(VLOOKUP(B26,'DAS Wed'!$F$9:$O$49,10,0),"Off")</f>
        <v>0.33333333333333337</v>
      </c>
      <c r="J26" s="74">
        <f>'Dvr '!Q28</f>
        <v>0.39236111111111105</v>
      </c>
      <c r="K26" s="69">
        <f>IFERROR(VLOOKUP(B26,'DAS Thu'!$F$9:$O$47,10,0),"Off")</f>
        <v>0.48194444444444451</v>
      </c>
      <c r="L26" s="75">
        <f>'Dvr '!U28</f>
        <v>0.48194444444444451</v>
      </c>
      <c r="M26" s="72">
        <f>IFERROR(VLOOKUP(B26,'DAS Fri'!$F$9:$O$43,10,0),"Off")</f>
        <v>0.20833333333333331</v>
      </c>
      <c r="N26" s="74">
        <f>'Dvr '!Y28</f>
        <v>0.20833333333333331</v>
      </c>
      <c r="O26" s="69">
        <f>IFERROR(VLOOKUP(B26,'DAS Sat'!$F$9:$O$43,10,0),"Off")</f>
        <v>0.20833333333333331</v>
      </c>
      <c r="P26" s="74">
        <f>'Dvr '!AC28</f>
        <v>0.20833333333333331</v>
      </c>
      <c r="Q26" s="64">
        <f t="shared" ref="Q26:Q27" si="105">SUM(C26,E26,G26,I26,K26,M26,O26)</f>
        <v>1.2319444444444445</v>
      </c>
      <c r="R26" s="64">
        <f t="shared" ref="R26:R27" si="106">SUM(D26,F26,H26,J26,L26,N26,P26)</f>
        <v>1.2909722222222222</v>
      </c>
      <c r="S26" s="4">
        <f t="shared" ref="S26:S27" si="107">COUNTIF(C26:P26,"Off")</f>
        <v>3</v>
      </c>
      <c r="T26" s="127">
        <f t="shared" si="21"/>
        <v>5.9027777777777679E-2</v>
      </c>
      <c r="U26" s="95" t="str">
        <f>'Dvr '!A28</f>
        <v xml:space="preserve">Mubarak Abdul Latif Al-Ghamdi  </v>
      </c>
      <c r="V26" s="71" t="str">
        <f>IFERROR(VLOOKUP(U26,'DAS Sun'!$F$9:$P$36,11,0),"Off")</f>
        <v>Off</v>
      </c>
      <c r="W26" s="16">
        <f t="shared" si="57"/>
        <v>0</v>
      </c>
      <c r="X26" s="16">
        <f t="shared" si="58"/>
        <v>0</v>
      </c>
      <c r="Y26" s="120" t="str">
        <f t="shared" si="59"/>
        <v>Riyadh</v>
      </c>
      <c r="Z26" s="123" t="str">
        <f t="shared" si="60"/>
        <v>0</v>
      </c>
      <c r="AA26" s="72" t="str">
        <f>IFERROR(VLOOKUP(U26,'DAS Mon'!$F$10:$P$39,11,0),"Off")</f>
        <v>Off</v>
      </c>
      <c r="AB26" s="16">
        <f t="shared" si="61"/>
        <v>0</v>
      </c>
      <c r="AC26" s="16">
        <f t="shared" si="62"/>
        <v>0</v>
      </c>
      <c r="AD26" s="120" t="str">
        <f t="shared" si="63"/>
        <v>Riyadh</v>
      </c>
      <c r="AE26" s="123" t="str">
        <f t="shared" si="64"/>
        <v>0</v>
      </c>
      <c r="AF26" s="69" t="str">
        <f>IFERROR(VLOOKUP(U26,'DAS Tue'!$F$10:$P$37,11,0),"Off")</f>
        <v>Off</v>
      </c>
      <c r="AG26" s="16">
        <f t="shared" si="65"/>
        <v>0</v>
      </c>
      <c r="AH26" s="16">
        <f t="shared" si="66"/>
        <v>0</v>
      </c>
      <c r="AI26" s="120" t="str">
        <f t="shared" si="67"/>
        <v>Riyadh</v>
      </c>
      <c r="AJ26" s="123" t="str">
        <f t="shared" si="68"/>
        <v>0</v>
      </c>
      <c r="AK26" s="72" t="str">
        <f>IFERROR(VLOOKUP(U26,'DAS Wed'!$F$12:$P$43,11,0),"Off")</f>
        <v>SP-R</v>
      </c>
      <c r="AL26" s="16" t="str">
        <f t="shared" si="69"/>
        <v>0</v>
      </c>
      <c r="AM26" s="16" t="str">
        <f t="shared" si="70"/>
        <v>0</v>
      </c>
      <c r="AN26" s="120" t="str">
        <f t="shared" si="71"/>
        <v>Riyadh</v>
      </c>
      <c r="AO26" s="123" t="str">
        <f t="shared" si="72"/>
        <v>0</v>
      </c>
      <c r="AP26" s="69" t="str">
        <f>IFERROR(VLOOKUP(U26,'DAS Thu'!$F$10:$P$45,11,0),"Off")</f>
        <v>MLD4&amp;7</v>
      </c>
      <c r="AQ26" s="16">
        <f t="shared" si="73"/>
        <v>0</v>
      </c>
      <c r="AR26" s="16">
        <f t="shared" si="74"/>
        <v>0</v>
      </c>
      <c r="AS26" s="120" t="b">
        <f t="shared" si="75"/>
        <v>0</v>
      </c>
      <c r="AT26" s="123" t="b">
        <f t="shared" si="76"/>
        <v>0</v>
      </c>
      <c r="AU26" s="72" t="str">
        <f>IFERROR(VLOOKUP(U26,'DAS Fri'!$F$10:$P$40,11,0),"Off")</f>
        <v>MLD6</v>
      </c>
      <c r="AV26" s="16">
        <f t="shared" si="77"/>
        <v>0</v>
      </c>
      <c r="AW26" s="16">
        <f t="shared" si="78"/>
        <v>0</v>
      </c>
      <c r="AX26" s="120" t="b">
        <f t="shared" si="79"/>
        <v>0</v>
      </c>
      <c r="AY26" s="123" t="b">
        <f t="shared" si="80"/>
        <v>0</v>
      </c>
      <c r="AZ26" s="72" t="str">
        <f>IFERROR(VLOOKUP(U26,'DAS Sat'!$F$29:$P$39,11,0),"Off")</f>
        <v>Off</v>
      </c>
      <c r="BA26" s="16">
        <f t="shared" si="81"/>
        <v>0</v>
      </c>
      <c r="BB26" s="16">
        <f t="shared" si="82"/>
        <v>0</v>
      </c>
      <c r="BC26" s="120" t="str">
        <f t="shared" si="83"/>
        <v>Riyadh</v>
      </c>
      <c r="BD26" s="123" t="str">
        <f t="shared" si="84"/>
        <v>0</v>
      </c>
      <c r="BE26" s="102">
        <f t="shared" ref="BE26:BE27" si="108">W26+AB26+AG26+AL26+AQ26+AV26+BA26</f>
        <v>0</v>
      </c>
      <c r="BF26" s="102"/>
      <c r="BG26" s="102">
        <f t="shared" ref="BG26:BG27" si="109">X26+AC26+AH26+AM26+AR26+AW26+BB26</f>
        <v>0</v>
      </c>
      <c r="BH26" s="102"/>
      <c r="BI26" s="3">
        <f t="shared" ref="BI26:BI27" si="110">Z26+AE26+AJ26+AO26+AT26+AY26+BD26</f>
        <v>0</v>
      </c>
      <c r="BK26" s="95" t="str">
        <f>'Dvr '!A28</f>
        <v xml:space="preserve">Mubarak Abdul Latif Al-Ghamdi  </v>
      </c>
      <c r="BL26" s="117" t="e">
        <v>#VALUE!</v>
      </c>
      <c r="BM26" s="110" t="str">
        <f>IFERROR(VLOOKUP(BK26,'DAS Sun'!$F$9:$Q$36,12,0),"Off")</f>
        <v>Off</v>
      </c>
      <c r="BN26" s="111" t="str">
        <f>IFERROR(VLOOKUP(BK26,'DAS Sun'!$F$9:$R$36,13,0),"Off")</f>
        <v>Off</v>
      </c>
      <c r="BO26" s="108" t="e">
        <f t="shared" ref="BO26:BO27" si="111">$BO$3-BN26</f>
        <v>#VALUE!</v>
      </c>
      <c r="BP26" s="114" t="e">
        <f t="shared" ref="BP26:BP27" si="112">BM26+BL26</f>
        <v>#VALUE!</v>
      </c>
      <c r="BQ26" s="110" t="str">
        <f>IFERROR(VLOOKUP(BK26,'DAS Mon'!$F$9:$Q$39,12,0),"Off")</f>
        <v>Off</v>
      </c>
      <c r="BR26" s="111" t="str">
        <f>IFERROR(VLOOKUP(BK26,'DAS Mon'!$F$9:$R$39,13,0),"Off")</f>
        <v>Off</v>
      </c>
      <c r="BS26" s="108" t="e">
        <f t="shared" ref="BS26:BS27" si="113">$BO$3-BR26</f>
        <v>#VALUE!</v>
      </c>
      <c r="BT26" s="113" t="e">
        <f t="shared" ref="BT26:BT27" si="114">BQ26+BO26</f>
        <v>#VALUE!</v>
      </c>
      <c r="BU26" s="112" t="str">
        <f>IFERROR(VLOOKUP(BK26,'DAS Tue'!$F$9:$Q$46,12,0),"Off")</f>
        <v>Off</v>
      </c>
      <c r="BV26" s="111" t="str">
        <f>IFERROR(VLOOKUP(BK26,'DAS Tue'!$F$9:$R$46,13,0),"Off")</f>
        <v>Off</v>
      </c>
      <c r="BW26" s="108" t="e">
        <f t="shared" ref="BW26:BW27" si="115">$BO$3-BV26</f>
        <v>#VALUE!</v>
      </c>
      <c r="BX26" s="114" t="e">
        <f t="shared" ref="BX26:BX27" si="116">BU26+BS26</f>
        <v>#VALUE!</v>
      </c>
      <c r="BY26" s="110">
        <f>IFERROR(VLOOKUP(BK26,'DAS Wed'!$F$9:$Q$49,12,0),"Off")</f>
        <v>0.27986111111111112</v>
      </c>
      <c r="BZ26" s="111">
        <f>IFERROR(VLOOKUP(BK26,'DAS Wed'!$F$9:$R$49,13,0),"Off")</f>
        <v>0.61319444444444449</v>
      </c>
      <c r="CA26" s="108">
        <f t="shared" ref="CA26:CA27" si="117">$BO$3-BZ26</f>
        <v>0.38680555555555551</v>
      </c>
      <c r="CB26" s="113" t="e">
        <f t="shared" ref="CB26:CB27" si="118">BY26+BW26</f>
        <v>#VALUE!</v>
      </c>
      <c r="CC26" s="112">
        <f>IFERROR(VLOOKUP(BK26,'DAS Thu'!$F$9:$Q$47,12,0),"Off")</f>
        <v>0.19722222222222222</v>
      </c>
      <c r="CD26" s="111">
        <f>IFERROR(VLOOKUP(BK26,'DAS Thu'!$F$9:$R$47,13,0),"Off")</f>
        <v>0.6791666666666667</v>
      </c>
      <c r="CE26" s="108">
        <f t="shared" ref="CE26:CE27" si="119">$BO$3-CD26</f>
        <v>0.3208333333333333</v>
      </c>
      <c r="CF26" s="114">
        <f t="shared" ref="CF26:CF27" si="120">CC26+CA26</f>
        <v>0.5840277777777777</v>
      </c>
      <c r="CG26" s="110">
        <f>IFERROR(VLOOKUP(BK26,'DAS Fri'!$F$9:$Q$43,12,0),"Off")</f>
        <v>0.28333333333333333</v>
      </c>
      <c r="CH26" s="111">
        <f>IFERROR(VLOOKUP(BK26,'DAS Fri'!$F$9:$R$43,13,0),"Off")</f>
        <v>0.49166666666666664</v>
      </c>
      <c r="CI26" s="108">
        <f t="shared" ref="CI26:CI27" si="121">$BO$3-CH26</f>
        <v>0.5083333333333333</v>
      </c>
      <c r="CJ26" s="113">
        <f t="shared" ref="CJ26:CJ27" si="122">CG26+CE26</f>
        <v>0.60416666666666663</v>
      </c>
      <c r="CK26" s="112">
        <f>IFERROR(VLOOKUP(BK26,'DAS Sat'!$F$9:$Q$43,12,0),"Off")</f>
        <v>0.15486111111111112</v>
      </c>
      <c r="CL26" s="111">
        <f>IFERROR(VLOOKUP(BK26,'DAS Sat'!$F$9:$R$43,13,0),"Off")</f>
        <v>0.36319444444444443</v>
      </c>
      <c r="CM26" s="117">
        <f t="shared" ref="CM26:CM27" si="123">$BO$3-CL26</f>
        <v>0.63680555555555562</v>
      </c>
      <c r="CN26" s="113">
        <f t="shared" ref="CN26:CN27" si="124">CK26+CI26</f>
        <v>0.66319444444444442</v>
      </c>
    </row>
    <row r="27" spans="2:92" ht="21" x14ac:dyDescent="0.45">
      <c r="B27" s="95" t="str">
        <f>'Dvr '!A29</f>
        <v>Turki M Al Qabli</v>
      </c>
      <c r="C27" s="72" t="str">
        <f>IFERROR(VLOOKUP(B27,'DAS Sun'!$F$9:$O$36,10,0),"Off")</f>
        <v>Off</v>
      </c>
      <c r="D27" s="75">
        <f>'Dvr '!E29</f>
        <v>0.39236111111111105</v>
      </c>
      <c r="E27" s="72" t="str">
        <f>IFERROR(VLOOKUP(B27,'DAS Mon'!$F$9:$O$39,10,0),"Off")</f>
        <v>Off</v>
      </c>
      <c r="F27" s="74">
        <f>'Dvr '!I29</f>
        <v>0.4826388888888889</v>
      </c>
      <c r="G27" s="69" t="str">
        <f>IFERROR(VLOOKUP(B27,'DAS Tue'!$F$9:$O$45,10,0),"Off")</f>
        <v>Off</v>
      </c>
      <c r="H27" s="75">
        <f>'Dvr '!M29</f>
        <v>0</v>
      </c>
      <c r="I27" s="72" t="str">
        <f>IFERROR(VLOOKUP(B27,'DAS Wed'!$F$9:$O$49,10,0),"Off")</f>
        <v>Off</v>
      </c>
      <c r="J27" s="74">
        <f>'Dvr '!Q29</f>
        <v>0</v>
      </c>
      <c r="K27" s="69" t="str">
        <f>IFERROR(VLOOKUP(B27,'DAS Thu'!$F$9:$O$47,10,0),"Off")</f>
        <v>Off</v>
      </c>
      <c r="L27" s="75">
        <f>'Dvr '!U29</f>
        <v>0</v>
      </c>
      <c r="M27" s="72">
        <f>IFERROR(VLOOKUP(B27,'DAS Fri'!$F$9:$O$43,10,0),"Off")</f>
        <v>0.43125000000000002</v>
      </c>
      <c r="N27" s="74">
        <f>'Dvr '!Y29</f>
        <v>0.43125000000000002</v>
      </c>
      <c r="O27" s="69">
        <f>IFERROR(VLOOKUP(B27,'DAS Sat'!$F$9:$O$43,10,0),"Off")</f>
        <v>0.43125000000000002</v>
      </c>
      <c r="P27" s="74">
        <f>'Dvr '!AC29</f>
        <v>0.43125000000000002</v>
      </c>
      <c r="Q27" s="64">
        <f t="shared" si="105"/>
        <v>0.86250000000000004</v>
      </c>
      <c r="R27" s="64">
        <f t="shared" si="106"/>
        <v>1.7374999999999998</v>
      </c>
      <c r="S27" s="4">
        <f t="shared" si="107"/>
        <v>5</v>
      </c>
      <c r="T27" s="127">
        <f t="shared" si="21"/>
        <v>0.87499999999999978</v>
      </c>
      <c r="U27" s="95" t="str">
        <f>'Dvr '!A29</f>
        <v>Turki M Al Qabli</v>
      </c>
      <c r="V27" s="71" t="str">
        <f>IFERROR(VLOOKUP(U27,'DAS Sun'!$F$9:$P$36,11,0),"Off")</f>
        <v>Off</v>
      </c>
      <c r="W27" s="16">
        <f t="shared" si="57"/>
        <v>0</v>
      </c>
      <c r="X27" s="16">
        <f t="shared" si="58"/>
        <v>0</v>
      </c>
      <c r="Y27" s="120" t="str">
        <f t="shared" si="59"/>
        <v>Riyadh</v>
      </c>
      <c r="Z27" s="123" t="str">
        <f t="shared" si="60"/>
        <v>0</v>
      </c>
      <c r="AA27" s="72" t="str">
        <f>IFERROR(VLOOKUP(U27,'DAS Mon'!$F$10:$P$39,11,0),"Off")</f>
        <v>Off</v>
      </c>
      <c r="AB27" s="16">
        <f t="shared" si="61"/>
        <v>0</v>
      </c>
      <c r="AC27" s="16">
        <f t="shared" si="62"/>
        <v>0</v>
      </c>
      <c r="AD27" s="120" t="str">
        <f t="shared" si="63"/>
        <v>Riyadh</v>
      </c>
      <c r="AE27" s="123" t="str">
        <f t="shared" si="64"/>
        <v>0</v>
      </c>
      <c r="AF27" s="69" t="str">
        <f>IFERROR(VLOOKUP(U27,'DAS Tue'!$F$10:$P$37,11,0),"Off")</f>
        <v>Off</v>
      </c>
      <c r="AG27" s="16">
        <f t="shared" si="65"/>
        <v>0</v>
      </c>
      <c r="AH27" s="16">
        <f t="shared" si="66"/>
        <v>0</v>
      </c>
      <c r="AI27" s="120" t="str">
        <f t="shared" si="67"/>
        <v>Riyadh</v>
      </c>
      <c r="AJ27" s="123" t="str">
        <f t="shared" si="68"/>
        <v>0</v>
      </c>
      <c r="AK27" s="72" t="str">
        <f>IFERROR(VLOOKUP(U27,'DAS Wed'!$F$12:$P$43,11,0),"Off")</f>
        <v>Off</v>
      </c>
      <c r="AL27" s="16">
        <f t="shared" si="69"/>
        <v>0</v>
      </c>
      <c r="AM27" s="16">
        <f t="shared" si="70"/>
        <v>0</v>
      </c>
      <c r="AN27" s="120" t="str">
        <f t="shared" si="71"/>
        <v>Riyadh</v>
      </c>
      <c r="AO27" s="123" t="str">
        <f t="shared" si="72"/>
        <v>0</v>
      </c>
      <c r="AP27" s="69" t="str">
        <f>IFERROR(VLOOKUP(U27,'DAS Thu'!$F$10:$P$45,11,0),"Off")</f>
        <v>Off</v>
      </c>
      <c r="AQ27" s="16">
        <f t="shared" si="73"/>
        <v>0</v>
      </c>
      <c r="AR27" s="16">
        <f t="shared" si="74"/>
        <v>0</v>
      </c>
      <c r="AS27" s="120" t="str">
        <f t="shared" si="75"/>
        <v>Riyadh</v>
      </c>
      <c r="AT27" s="123" t="str">
        <f t="shared" si="76"/>
        <v>0</v>
      </c>
      <c r="AU27" s="72" t="str">
        <f>IFERROR(VLOOKUP(U27,'DAS Fri'!$F$10:$P$40,11,0),"Off")</f>
        <v>MLD10&amp;15</v>
      </c>
      <c r="AV27" s="16">
        <f t="shared" si="77"/>
        <v>0</v>
      </c>
      <c r="AW27" s="16">
        <f t="shared" si="78"/>
        <v>0</v>
      </c>
      <c r="AX27" s="120" t="b">
        <f t="shared" si="79"/>
        <v>0</v>
      </c>
      <c r="AY27" s="123" t="b">
        <f t="shared" si="80"/>
        <v>0</v>
      </c>
      <c r="AZ27" s="72" t="str">
        <f>IFERROR(VLOOKUP(U27,'DAS Sat'!$F$29:$P$39,11,0),"Off")</f>
        <v>Off</v>
      </c>
      <c r="BA27" s="16">
        <f t="shared" si="81"/>
        <v>0</v>
      </c>
      <c r="BB27" s="16">
        <f t="shared" si="82"/>
        <v>0</v>
      </c>
      <c r="BC27" s="120" t="str">
        <f t="shared" si="83"/>
        <v>Riyadh</v>
      </c>
      <c r="BD27" s="123" t="str">
        <f t="shared" si="84"/>
        <v>0</v>
      </c>
      <c r="BE27" s="102">
        <f t="shared" si="108"/>
        <v>0</v>
      </c>
      <c r="BF27" s="102"/>
      <c r="BG27" s="102">
        <f t="shared" si="109"/>
        <v>0</v>
      </c>
      <c r="BH27" s="102"/>
      <c r="BI27" s="3">
        <f t="shared" si="110"/>
        <v>0</v>
      </c>
      <c r="BK27" s="95" t="str">
        <f>'Dvr '!A29</f>
        <v>Turki M Al Qabli</v>
      </c>
      <c r="BL27" s="117" t="e">
        <v>#VALUE!</v>
      </c>
      <c r="BM27" s="110" t="str">
        <f>IFERROR(VLOOKUP(BK27,'DAS Sun'!$F$9:$Q$36,12,0),"Off")</f>
        <v>Off</v>
      </c>
      <c r="BN27" s="111" t="str">
        <f>IFERROR(VLOOKUP(BK27,'DAS Sun'!$F$9:$R$36,13,0),"Off")</f>
        <v>Off</v>
      </c>
      <c r="BO27" s="108" t="e">
        <f t="shared" si="111"/>
        <v>#VALUE!</v>
      </c>
      <c r="BP27" s="114" t="e">
        <f t="shared" si="112"/>
        <v>#VALUE!</v>
      </c>
      <c r="BQ27" s="110" t="str">
        <f>IFERROR(VLOOKUP(BK27,'DAS Mon'!$F$9:$Q$39,12,0),"Off")</f>
        <v>Off</v>
      </c>
      <c r="BR27" s="111" t="str">
        <f>IFERROR(VLOOKUP(BK27,'DAS Mon'!$F$9:$R$39,13,0),"Off")</f>
        <v>Off</v>
      </c>
      <c r="BS27" s="108" t="e">
        <f t="shared" si="113"/>
        <v>#VALUE!</v>
      </c>
      <c r="BT27" s="113" t="e">
        <f t="shared" si="114"/>
        <v>#VALUE!</v>
      </c>
      <c r="BU27" s="112" t="str">
        <f>IFERROR(VLOOKUP(BK27,'DAS Tue'!$F$9:$Q$46,12,0),"Off")</f>
        <v>Off</v>
      </c>
      <c r="BV27" s="111" t="str">
        <f>IFERROR(VLOOKUP(BK27,'DAS Tue'!$F$9:$R$46,13,0),"Off")</f>
        <v>Off</v>
      </c>
      <c r="BW27" s="108" t="e">
        <f t="shared" si="115"/>
        <v>#VALUE!</v>
      </c>
      <c r="BX27" s="114" t="e">
        <f t="shared" si="116"/>
        <v>#VALUE!</v>
      </c>
      <c r="BY27" s="110" t="str">
        <f>IFERROR(VLOOKUP(BK27,'DAS Wed'!$F$9:$Q$49,12,0),"Off")</f>
        <v>Off</v>
      </c>
      <c r="BZ27" s="111" t="str">
        <f>IFERROR(VLOOKUP(BK27,'DAS Wed'!$F$9:$R$49,13,0),"Off")</f>
        <v>Off</v>
      </c>
      <c r="CA27" s="108" t="e">
        <f t="shared" si="117"/>
        <v>#VALUE!</v>
      </c>
      <c r="CB27" s="113" t="e">
        <f t="shared" si="118"/>
        <v>#VALUE!</v>
      </c>
      <c r="CC27" s="112" t="str">
        <f>IFERROR(VLOOKUP(BK27,'DAS Thu'!$F$9:$Q$47,12,0),"Off")</f>
        <v>Off</v>
      </c>
      <c r="CD27" s="111" t="str">
        <f>IFERROR(VLOOKUP(BK27,'DAS Thu'!$F$9:$R$47,13,0),"Off")</f>
        <v>Off</v>
      </c>
      <c r="CE27" s="108" t="e">
        <f t="shared" si="119"/>
        <v>#VALUE!</v>
      </c>
      <c r="CF27" s="114" t="e">
        <f t="shared" si="120"/>
        <v>#VALUE!</v>
      </c>
      <c r="CG27" s="110">
        <f>IFERROR(VLOOKUP(BK27,'DAS Fri'!$F$9:$Q$43,12,0),"Off")</f>
        <v>0.49375000000000002</v>
      </c>
      <c r="CH27" s="111">
        <f>IFERROR(VLOOKUP(BK27,'DAS Fri'!$F$9:$R$43,13,0),"Off")</f>
        <v>0.92500000000000004</v>
      </c>
      <c r="CI27" s="108">
        <f t="shared" si="121"/>
        <v>7.4999999999999956E-2</v>
      </c>
      <c r="CJ27" s="113" t="e">
        <f t="shared" si="122"/>
        <v>#VALUE!</v>
      </c>
      <c r="CK27" s="112">
        <f>IFERROR(VLOOKUP(BK27,'DAS Sat'!$F$9:$Q$43,12,0),"Off")</f>
        <v>0.49375000000000002</v>
      </c>
      <c r="CL27" s="111">
        <f>IFERROR(VLOOKUP(BK27,'DAS Sat'!$F$9:$R$43,13,0),"Off")</f>
        <v>0.92500000000000004</v>
      </c>
      <c r="CM27" s="117">
        <f t="shared" si="123"/>
        <v>7.4999999999999956E-2</v>
      </c>
      <c r="CN27" s="113">
        <f t="shared" si="124"/>
        <v>0.56874999999999998</v>
      </c>
    </row>
    <row r="28" spans="2:92" ht="21" x14ac:dyDescent="0.45">
      <c r="B28" s="95" t="str">
        <f>'Dvr '!A30</f>
        <v xml:space="preserve">Badr Saeed Al-Zahrani  </v>
      </c>
      <c r="C28" s="72">
        <f>IFERROR(VLOOKUP(B28,'DAS Sun'!$F$9:$O$36,10,0),"Off")</f>
        <v>0.33333333333333326</v>
      </c>
      <c r="D28" s="75">
        <f>'Dvr '!E30</f>
        <v>0.33333333333333326</v>
      </c>
      <c r="E28" s="72">
        <f>IFERROR(VLOOKUP(B28,'DAS Mon'!$F$9:$O$39,10,0),"Off")</f>
        <v>0.33333333333333326</v>
      </c>
      <c r="F28" s="74">
        <f>'Dvr '!I30</f>
        <v>0.33333333333333326</v>
      </c>
      <c r="G28" s="69">
        <f>IFERROR(VLOOKUP(B28,'DAS Tue'!$F$9:$O$45,10,0),"Off")</f>
        <v>0.33333333333333326</v>
      </c>
      <c r="H28" s="75">
        <f>'Dvr '!M30</f>
        <v>0.33333333333333326</v>
      </c>
      <c r="I28" s="72">
        <f>IFERROR(VLOOKUP(B28,'DAS Wed'!$F$9:$O$49,10,0),"Off")</f>
        <v>0.33333333333333326</v>
      </c>
      <c r="J28" s="74">
        <f>'Dvr '!Q30</f>
        <v>0.33333333333333326</v>
      </c>
      <c r="K28" s="69">
        <f>IFERROR(VLOOKUP(B28,'DAS Thu'!$F$9:$O$47,10,0),"Off")</f>
        <v>0.33333333333333326</v>
      </c>
      <c r="L28" s="75">
        <f>'Dvr '!U30</f>
        <v>0.33333333333333326</v>
      </c>
      <c r="M28" s="72" t="str">
        <f>IFERROR(VLOOKUP(B28,'DAS Fri'!$F$9:$O$43,10,0),"Off")</f>
        <v>Off</v>
      </c>
      <c r="N28" s="74">
        <f>'Dvr '!Y30</f>
        <v>0</v>
      </c>
      <c r="O28" s="69" t="str">
        <f>IFERROR(VLOOKUP(B28,'DAS Sat'!$F$9:$O$43,10,0),"Off")</f>
        <v>Off</v>
      </c>
      <c r="P28" s="74">
        <f>'Dvr '!AC30</f>
        <v>0</v>
      </c>
      <c r="Q28" s="64">
        <f t="shared" ref="Q28:Q32" si="125">SUM(C28,E28,G28,I28,K28,M28,O28)</f>
        <v>1.6666666666666663</v>
      </c>
      <c r="R28" s="64">
        <f t="shared" ref="R28:R32" si="126">SUM(D28,F28,H28,J28,L28,N28,P28)</f>
        <v>1.6666666666666663</v>
      </c>
      <c r="S28" s="4">
        <f t="shared" ref="S28:S32" si="127">COUNTIF(C28:P28,"Off")</f>
        <v>2</v>
      </c>
      <c r="T28" s="127">
        <f t="shared" si="21"/>
        <v>0</v>
      </c>
      <c r="U28" s="95" t="str">
        <f>'Dvr '!A30</f>
        <v xml:space="preserve">Badr Saeed Al-Zahrani  </v>
      </c>
      <c r="V28" s="71" t="str">
        <f>IFERROR(VLOOKUP(U28,'DAS Sun'!$F$9:$P$36,11,0),"Off")</f>
        <v>RDD2</v>
      </c>
      <c r="W28" s="16" t="str">
        <f t="shared" si="57"/>
        <v>0</v>
      </c>
      <c r="X28" s="16" t="str">
        <f t="shared" si="58"/>
        <v>8:00</v>
      </c>
      <c r="Y28" s="120" t="str">
        <f t="shared" si="59"/>
        <v>Riyadh</v>
      </c>
      <c r="Z28" s="123" t="str">
        <f t="shared" si="60"/>
        <v>0</v>
      </c>
      <c r="AA28" s="72" t="str">
        <f>IFERROR(VLOOKUP(U28,'DAS Mon'!$F$10:$P$39,11,0),"Off")</f>
        <v>RDD2</v>
      </c>
      <c r="AB28" s="16" t="str">
        <f t="shared" si="61"/>
        <v>0</v>
      </c>
      <c r="AC28" s="16" t="str">
        <f t="shared" si="62"/>
        <v>8:00</v>
      </c>
      <c r="AD28" s="120" t="str">
        <f t="shared" si="63"/>
        <v>Riyadh</v>
      </c>
      <c r="AE28" s="123" t="str">
        <f t="shared" si="64"/>
        <v>0</v>
      </c>
      <c r="AF28" s="69" t="str">
        <f>IFERROR(VLOOKUP(U28,'DAS Tue'!$F$10:$P$37,11,0),"Off")</f>
        <v>DD2</v>
      </c>
      <c r="AG28" s="16">
        <f t="shared" si="65"/>
        <v>0</v>
      </c>
      <c r="AH28" s="16">
        <f t="shared" si="66"/>
        <v>0</v>
      </c>
      <c r="AI28" s="120" t="b">
        <f t="shared" si="67"/>
        <v>0</v>
      </c>
      <c r="AJ28" s="123" t="b">
        <f t="shared" si="68"/>
        <v>0</v>
      </c>
      <c r="AK28" s="72" t="str">
        <f>IFERROR(VLOOKUP(U28,'DAS Wed'!$F$12:$P$43,11,0),"Off")</f>
        <v>RDD2</v>
      </c>
      <c r="AL28" s="16" t="str">
        <f t="shared" si="69"/>
        <v>0</v>
      </c>
      <c r="AM28" s="16" t="str">
        <f t="shared" si="70"/>
        <v>8:00</v>
      </c>
      <c r="AN28" s="120" t="str">
        <f t="shared" si="71"/>
        <v>Riyadh</v>
      </c>
      <c r="AO28" s="123" t="str">
        <f t="shared" si="72"/>
        <v>0</v>
      </c>
      <c r="AP28" s="69" t="str">
        <f>IFERROR(VLOOKUP(U28,'DAS Thu'!$F$10:$P$45,11,0),"Off")</f>
        <v>RDD2</v>
      </c>
      <c r="AQ28" s="16" t="str">
        <f t="shared" si="73"/>
        <v>0</v>
      </c>
      <c r="AR28" s="16" t="str">
        <f t="shared" si="74"/>
        <v>8:00</v>
      </c>
      <c r="AS28" s="120" t="str">
        <f t="shared" si="75"/>
        <v>Riyadh</v>
      </c>
      <c r="AT28" s="123" t="str">
        <f t="shared" si="76"/>
        <v>0</v>
      </c>
      <c r="AU28" s="72" t="str">
        <f>IFERROR(VLOOKUP(U28,'DAS Fri'!$F$10:$P$40,11,0),"Off")</f>
        <v>Off</v>
      </c>
      <c r="AV28" s="16">
        <f t="shared" si="77"/>
        <v>0</v>
      </c>
      <c r="AW28" s="16">
        <f t="shared" si="78"/>
        <v>0</v>
      </c>
      <c r="AX28" s="120" t="str">
        <f t="shared" si="79"/>
        <v>Riyadh</v>
      </c>
      <c r="AY28" s="123" t="str">
        <f t="shared" si="80"/>
        <v>0</v>
      </c>
      <c r="AZ28" s="72" t="str">
        <f>IFERROR(VLOOKUP(U28,'DAS Sat'!$F$29:$P$39,11,0),"Off")</f>
        <v>Off</v>
      </c>
      <c r="BA28" s="16">
        <f t="shared" si="81"/>
        <v>0</v>
      </c>
      <c r="BB28" s="16">
        <f t="shared" si="82"/>
        <v>0</v>
      </c>
      <c r="BC28" s="120" t="str">
        <f t="shared" si="83"/>
        <v>Riyadh</v>
      </c>
      <c r="BD28" s="123" t="str">
        <f t="shared" si="84"/>
        <v>0</v>
      </c>
      <c r="BE28" s="102">
        <f t="shared" ref="BE28:BE32" si="128">W28+AB28+AG28+AL28+AQ28+AV28+BA28</f>
        <v>0</v>
      </c>
      <c r="BF28" s="102"/>
      <c r="BG28" s="102">
        <f t="shared" ref="BG28:BG32" si="129">X28+AC28+AH28+AM28+AR28+AW28+BB28</f>
        <v>1.3333333333333333</v>
      </c>
      <c r="BH28" s="102"/>
      <c r="BI28" s="3">
        <f t="shared" ref="BI28:BI32" si="130">Z28+AE28+AJ28+AO28+AT28+AY28+BD28</f>
        <v>0</v>
      </c>
      <c r="BK28" s="95" t="str">
        <f>'Dvr '!A30</f>
        <v xml:space="preserve">Badr Saeed Al-Zahrani  </v>
      </c>
      <c r="BL28" s="117">
        <v>7.4999999999999956E-2</v>
      </c>
      <c r="BM28" s="110">
        <f>IFERROR(VLOOKUP(BK28,'DAS Sun'!$F$9:$Q$36,12,0),"Off")</f>
        <v>0.58333333333333337</v>
      </c>
      <c r="BN28" s="111">
        <f>IFERROR(VLOOKUP(BK28,'DAS Sun'!$F$9:$R$36,13,0),"Off")</f>
        <v>0.91666666666666663</v>
      </c>
      <c r="BO28" s="108">
        <f t="shared" ref="BO28:BO32" si="131">$BO$3-BN28</f>
        <v>8.333333333333337E-2</v>
      </c>
      <c r="BP28" s="114">
        <f t="shared" ref="BP28:BP32" si="132">BM28+BL28</f>
        <v>0.65833333333333333</v>
      </c>
      <c r="BQ28" s="110">
        <f>IFERROR(VLOOKUP(BK28,'DAS Mon'!$F$9:$Q$39,12,0),"Off")</f>
        <v>0.58333333333333337</v>
      </c>
      <c r="BR28" s="111">
        <f>IFERROR(VLOOKUP(BK28,'DAS Mon'!$F$9:$R$39,13,0),"Off")</f>
        <v>0.91666666666666663</v>
      </c>
      <c r="BS28" s="108">
        <f t="shared" ref="BS28:BS32" si="133">$BO$3-BR28</f>
        <v>8.333333333333337E-2</v>
      </c>
      <c r="BT28" s="113">
        <f t="shared" ref="BT28:BT32" si="134">BQ28+BO28</f>
        <v>0.66666666666666674</v>
      </c>
      <c r="BU28" s="112">
        <f>IFERROR(VLOOKUP(BK28,'DAS Tue'!$F$9:$Q$46,12,0),"Off")</f>
        <v>0.58333333333333337</v>
      </c>
      <c r="BV28" s="111">
        <f>IFERROR(VLOOKUP(BK28,'DAS Tue'!$F$9:$R$46,13,0),"Off")</f>
        <v>0.91666666666666663</v>
      </c>
      <c r="BW28" s="108">
        <f t="shared" ref="BW28:BW32" si="135">$BO$3-BV28</f>
        <v>8.333333333333337E-2</v>
      </c>
      <c r="BX28" s="114">
        <f t="shared" ref="BX28:BX32" si="136">BU28+BS28</f>
        <v>0.66666666666666674</v>
      </c>
      <c r="BY28" s="110">
        <f>IFERROR(VLOOKUP(BK28,'DAS Wed'!$F$9:$Q$49,12,0),"Off")</f>
        <v>0.58333333333333337</v>
      </c>
      <c r="BZ28" s="111">
        <f>IFERROR(VLOOKUP(BK28,'DAS Wed'!$F$9:$R$49,13,0),"Off")</f>
        <v>0.91666666666666663</v>
      </c>
      <c r="CA28" s="108">
        <f t="shared" ref="CA28:CA32" si="137">$BO$3-BZ28</f>
        <v>8.333333333333337E-2</v>
      </c>
      <c r="CB28" s="113">
        <f t="shared" ref="CB28:CB32" si="138">BY28+BW28</f>
        <v>0.66666666666666674</v>
      </c>
      <c r="CC28" s="112">
        <f>IFERROR(VLOOKUP(BK28,'DAS Thu'!$F$9:$Q$47,12,0),"Off")</f>
        <v>0.58333333333333337</v>
      </c>
      <c r="CD28" s="111">
        <f>IFERROR(VLOOKUP(BK28,'DAS Thu'!$F$9:$R$47,13,0),"Off")</f>
        <v>0.91666666666666663</v>
      </c>
      <c r="CE28" s="108">
        <f t="shared" ref="CE28:CE32" si="139">$BO$3-CD28</f>
        <v>8.333333333333337E-2</v>
      </c>
      <c r="CF28" s="114">
        <f t="shared" ref="CF28:CF32" si="140">CC28+CA28</f>
        <v>0.66666666666666674</v>
      </c>
      <c r="CG28" s="110" t="str">
        <f>IFERROR(VLOOKUP(BK28,'DAS Fri'!$F$9:$Q$43,12,0),"Off")</f>
        <v>Off</v>
      </c>
      <c r="CH28" s="111" t="str">
        <f>IFERROR(VLOOKUP(BK28,'DAS Fri'!$F$9:$R$43,13,0),"Off")</f>
        <v>Off</v>
      </c>
      <c r="CI28" s="108" t="e">
        <f t="shared" ref="CI28:CI32" si="141">$BO$3-CH28</f>
        <v>#VALUE!</v>
      </c>
      <c r="CJ28" s="113" t="e">
        <f t="shared" ref="CJ28:CJ32" si="142">CG28+CE28</f>
        <v>#VALUE!</v>
      </c>
      <c r="CK28" s="112" t="str">
        <f>IFERROR(VLOOKUP(BK28,'DAS Sat'!$F$9:$Q$43,12,0),"Off")</f>
        <v>Off</v>
      </c>
      <c r="CL28" s="111" t="str">
        <f>IFERROR(VLOOKUP(BK28,'DAS Sat'!$F$9:$R$43,13,0),"Off")</f>
        <v>Off</v>
      </c>
      <c r="CM28" s="117" t="e">
        <f t="shared" ref="CM28:CM32" si="143">$BO$3-CL28</f>
        <v>#VALUE!</v>
      </c>
      <c r="CN28" s="113" t="e">
        <f t="shared" ref="CN28:CN32" si="144">CK28+CI28</f>
        <v>#VALUE!</v>
      </c>
    </row>
    <row r="29" spans="2:92" ht="21" x14ac:dyDescent="0.45">
      <c r="B29" s="95" t="str">
        <f>'Dvr '!A31</f>
        <v xml:space="preserve">Faisal Muhammad Al-Saad </v>
      </c>
      <c r="C29" s="72" t="str">
        <f>IFERROR(VLOOKUP(B29,'DAS Sun'!$F$9:$O$36,10,0),"Off")</f>
        <v>Off</v>
      </c>
      <c r="D29" s="75">
        <f>'Dvr '!E31</f>
        <v>0</v>
      </c>
      <c r="E29" s="72" t="str">
        <f>IFERROR(VLOOKUP(B29,'DAS Mon'!$F$9:$O$39,10,0),"Off")</f>
        <v>Off</v>
      </c>
      <c r="F29" s="74">
        <f>'Dvr '!I31</f>
        <v>0</v>
      </c>
      <c r="G29" s="69">
        <f>IFERROR(VLOOKUP(B29,'DAS Tue'!$F$9:$O$45,10,0),"Off")</f>
        <v>0.20833333333333337</v>
      </c>
      <c r="H29" s="75">
        <f>'Dvr '!M31</f>
        <v>0.20833333333333337</v>
      </c>
      <c r="I29" s="72">
        <f>IFERROR(VLOOKUP(B29,'DAS Wed'!$F$9:$O$49,10,0),"Off")</f>
        <v>0.20833333333333337</v>
      </c>
      <c r="J29" s="74">
        <f>'Dvr '!Q31</f>
        <v>0.20833333333333337</v>
      </c>
      <c r="K29" s="69">
        <f>IFERROR(VLOOKUP(B29,'DAS Thu'!$F$9:$O$47,10,0),"Off")</f>
        <v>0.33333333333333326</v>
      </c>
      <c r="L29" s="75">
        <f>'Dvr '!U31</f>
        <v>0.33333333333333326</v>
      </c>
      <c r="M29" s="72">
        <f>IFERROR(VLOOKUP(B29,'DAS Fri'!$F$9:$O$43,10,0),"Off")</f>
        <v>0.33333333333333326</v>
      </c>
      <c r="N29" s="74">
        <f>'Dvr '!Y31</f>
        <v>0.33333333333333326</v>
      </c>
      <c r="O29" s="69">
        <f>IFERROR(VLOOKUP(B29,'DAS Sat'!$F$9:$O$43,10,0),"Off")</f>
        <v>0.33333333333333326</v>
      </c>
      <c r="P29" s="74">
        <f>'Dvr '!AC31</f>
        <v>0.33333333333333326</v>
      </c>
      <c r="Q29" s="64">
        <f t="shared" si="125"/>
        <v>1.4166666666666665</v>
      </c>
      <c r="R29" s="64">
        <f t="shared" si="126"/>
        <v>1.4166666666666665</v>
      </c>
      <c r="S29" s="4">
        <f t="shared" si="127"/>
        <v>2</v>
      </c>
      <c r="T29" s="127">
        <f t="shared" si="21"/>
        <v>0</v>
      </c>
      <c r="U29" s="95" t="str">
        <f>'Dvr '!A31</f>
        <v xml:space="preserve">Faisal Muhammad Al-Saad </v>
      </c>
      <c r="V29" s="71" t="str">
        <f>IFERROR(VLOOKUP(U29,'DAS Sun'!$F$9:$P$36,11,0),"Off")</f>
        <v>Off</v>
      </c>
      <c r="W29" s="16">
        <f t="shared" si="57"/>
        <v>0</v>
      </c>
      <c r="X29" s="16">
        <f t="shared" si="58"/>
        <v>0</v>
      </c>
      <c r="Y29" s="120" t="str">
        <f t="shared" si="59"/>
        <v>Riyadh</v>
      </c>
      <c r="Z29" s="123" t="str">
        <f t="shared" si="60"/>
        <v>0</v>
      </c>
      <c r="AA29" s="72" t="str">
        <f>IFERROR(VLOOKUP(U29,'DAS Mon'!$F$10:$P$39,11,0),"Off")</f>
        <v>Off</v>
      </c>
      <c r="AB29" s="16">
        <f t="shared" si="61"/>
        <v>0</v>
      </c>
      <c r="AC29" s="16">
        <f t="shared" si="62"/>
        <v>0</v>
      </c>
      <c r="AD29" s="120" t="str">
        <f t="shared" si="63"/>
        <v>Riyadh</v>
      </c>
      <c r="AE29" s="123" t="str">
        <f t="shared" si="64"/>
        <v>0</v>
      </c>
      <c r="AF29" s="69" t="str">
        <f>IFERROR(VLOOKUP(U29,'DAS Tue'!$F$10:$P$37,11,0),"Off")</f>
        <v>MLD16</v>
      </c>
      <c r="AG29" s="16">
        <f t="shared" si="65"/>
        <v>0</v>
      </c>
      <c r="AH29" s="16">
        <f t="shared" si="66"/>
        <v>0</v>
      </c>
      <c r="AI29" s="120" t="b">
        <f t="shared" si="67"/>
        <v>0</v>
      </c>
      <c r="AJ29" s="123" t="b">
        <f t="shared" si="68"/>
        <v>0</v>
      </c>
      <c r="AK29" s="72" t="str">
        <f>IFERROR(VLOOKUP(U29,'DAS Wed'!$F$12:$P$43,11,0),"Off")</f>
        <v>MLD17</v>
      </c>
      <c r="AL29" s="16">
        <f t="shared" si="69"/>
        <v>0</v>
      </c>
      <c r="AM29" s="16">
        <f t="shared" si="70"/>
        <v>0</v>
      </c>
      <c r="AN29" s="120" t="b">
        <f t="shared" si="71"/>
        <v>0</v>
      </c>
      <c r="AO29" s="123" t="b">
        <f t="shared" si="72"/>
        <v>0</v>
      </c>
      <c r="AP29" s="69" t="str">
        <f>IFERROR(VLOOKUP(U29,'DAS Thu'!$F$10:$P$45,11,0),"Off")</f>
        <v>SP-R</v>
      </c>
      <c r="AQ29" s="16" t="str">
        <f t="shared" si="73"/>
        <v>0</v>
      </c>
      <c r="AR29" s="16" t="str">
        <f t="shared" si="74"/>
        <v>0</v>
      </c>
      <c r="AS29" s="120" t="str">
        <f t="shared" si="75"/>
        <v>Riyadh</v>
      </c>
      <c r="AT29" s="123" t="str">
        <f t="shared" si="76"/>
        <v>0</v>
      </c>
      <c r="AU29" s="72" t="str">
        <f>IFERROR(VLOOKUP(U29,'DAS Fri'!$F$10:$P$40,11,0),"Off")</f>
        <v>SP-R</v>
      </c>
      <c r="AV29" s="16" t="str">
        <f t="shared" si="77"/>
        <v>0</v>
      </c>
      <c r="AW29" s="16" t="str">
        <f t="shared" si="78"/>
        <v>0</v>
      </c>
      <c r="AX29" s="120" t="str">
        <f t="shared" si="79"/>
        <v>Riyadh</v>
      </c>
      <c r="AY29" s="123" t="str">
        <f t="shared" si="80"/>
        <v>0</v>
      </c>
      <c r="AZ29" s="72" t="str">
        <f>IFERROR(VLOOKUP(U29,'DAS Sat'!$F$29:$P$39,11,0),"Off")</f>
        <v>SP-R</v>
      </c>
      <c r="BA29" s="16" t="str">
        <f t="shared" si="81"/>
        <v>0</v>
      </c>
      <c r="BB29" s="16" t="str">
        <f t="shared" si="82"/>
        <v>0</v>
      </c>
      <c r="BC29" s="120" t="str">
        <f t="shared" si="83"/>
        <v>Riyadh</v>
      </c>
      <c r="BD29" s="123" t="str">
        <f t="shared" si="84"/>
        <v>0</v>
      </c>
      <c r="BE29" s="102">
        <f t="shared" si="128"/>
        <v>0</v>
      </c>
      <c r="BF29" s="102"/>
      <c r="BG29" s="102">
        <f t="shared" si="129"/>
        <v>0</v>
      </c>
      <c r="BH29" s="102"/>
      <c r="BI29" s="3">
        <f t="shared" si="130"/>
        <v>0</v>
      </c>
      <c r="BK29" s="95" t="str">
        <f>'Dvr '!A31</f>
        <v xml:space="preserve">Faisal Muhammad Al-Saad </v>
      </c>
      <c r="BL29" s="117" t="e">
        <v>#VALUE!</v>
      </c>
      <c r="BM29" s="110" t="str">
        <f>IFERROR(VLOOKUP(BK29,'DAS Sun'!$F$9:$Q$36,12,0),"Off")</f>
        <v>Off</v>
      </c>
      <c r="BN29" s="111" t="str">
        <f>IFERROR(VLOOKUP(BK29,'DAS Sun'!$F$9:$R$36,13,0),"Off")</f>
        <v>Off</v>
      </c>
      <c r="BO29" s="108" t="e">
        <f t="shared" si="131"/>
        <v>#VALUE!</v>
      </c>
      <c r="BP29" s="114" t="e">
        <f t="shared" si="132"/>
        <v>#VALUE!</v>
      </c>
      <c r="BQ29" s="110" t="str">
        <f>IFERROR(VLOOKUP(BK29,'DAS Mon'!$F$9:$Q$39,12,0),"Off")</f>
        <v>Off</v>
      </c>
      <c r="BR29" s="111" t="str">
        <f>IFERROR(VLOOKUP(BK29,'DAS Mon'!$F$9:$R$39,13,0),"Off")</f>
        <v>Off</v>
      </c>
      <c r="BS29" s="108" t="e">
        <f t="shared" si="133"/>
        <v>#VALUE!</v>
      </c>
      <c r="BT29" s="113" t="e">
        <f t="shared" si="134"/>
        <v>#VALUE!</v>
      </c>
      <c r="BU29" s="112">
        <f>IFERROR(VLOOKUP(BK29,'DAS Tue'!$F$9:$Q$46,12,0),"Off")</f>
        <v>0.75902777777777775</v>
      </c>
      <c r="BV29" s="111">
        <f>IFERROR(VLOOKUP(BK29,'DAS Tue'!$F$9:$R$46,13,0),"Off")</f>
        <v>0.96736111111111112</v>
      </c>
      <c r="BW29" s="108">
        <f t="shared" si="135"/>
        <v>3.2638888888888884E-2</v>
      </c>
      <c r="BX29" s="114" t="e">
        <f t="shared" si="136"/>
        <v>#VALUE!</v>
      </c>
      <c r="BY29" s="110">
        <f>IFERROR(VLOOKUP(BK29,'DAS Wed'!$F$9:$Q$49,12,0),"Off")</f>
        <v>0.79305555555555551</v>
      </c>
      <c r="BZ29" s="111">
        <f>IFERROR(VLOOKUP(BK29,'DAS Wed'!$F$9:$R$49,13,0),"Off")</f>
        <v>1.0013888888888889</v>
      </c>
      <c r="CA29" s="108">
        <f t="shared" si="137"/>
        <v>-1.388888888888884E-3</v>
      </c>
      <c r="CB29" s="113">
        <f t="shared" si="138"/>
        <v>0.8256944444444444</v>
      </c>
      <c r="CC29" s="112">
        <f>IFERROR(VLOOKUP(BK29,'DAS Thu'!$F$9:$Q$47,12,0),"Off")</f>
        <v>0.75</v>
      </c>
      <c r="CD29" s="111">
        <f>IFERROR(VLOOKUP(BK29,'DAS Thu'!$F$9:$R$47,13,0),"Off")</f>
        <v>1.0833333333333333</v>
      </c>
      <c r="CE29" s="108">
        <f t="shared" si="139"/>
        <v>-8.3333333333333259E-2</v>
      </c>
      <c r="CF29" s="114">
        <f t="shared" si="140"/>
        <v>0.74861111111111112</v>
      </c>
      <c r="CG29" s="110">
        <f>IFERROR(VLOOKUP(BK29,'DAS Fri'!$F$9:$Q$43,12,0),"Off")</f>
        <v>0.75</v>
      </c>
      <c r="CH29" s="111">
        <f>IFERROR(VLOOKUP(BK29,'DAS Fri'!$F$9:$R$43,13,0),"Off")</f>
        <v>1.0833333333333333</v>
      </c>
      <c r="CI29" s="108">
        <f t="shared" si="141"/>
        <v>-8.3333333333333259E-2</v>
      </c>
      <c r="CJ29" s="113">
        <f t="shared" si="142"/>
        <v>0.66666666666666674</v>
      </c>
      <c r="CK29" s="112">
        <f>IFERROR(VLOOKUP(BK29,'DAS Sat'!$F$9:$Q$43,12,0),"Off")</f>
        <v>0.75</v>
      </c>
      <c r="CL29" s="111">
        <f>IFERROR(VLOOKUP(BK29,'DAS Sat'!$F$9:$R$43,13,0),"Off")</f>
        <v>1.0833333333333333</v>
      </c>
      <c r="CM29" s="117">
        <f t="shared" si="143"/>
        <v>-8.3333333333333259E-2</v>
      </c>
      <c r="CN29" s="113">
        <f t="shared" si="144"/>
        <v>0.66666666666666674</v>
      </c>
    </row>
    <row r="30" spans="2:92" ht="21" x14ac:dyDescent="0.45">
      <c r="B30" s="95" t="str">
        <f>'Dvr '!A32</f>
        <v>Mishary Abdel Qader Al-Maghoudi</v>
      </c>
      <c r="C30" s="72">
        <f>IFERROR(VLOOKUP(B30,'DAS Sun'!$F$9:$O$36,10,0),"Off")</f>
        <v>0.39236111111111105</v>
      </c>
      <c r="D30" s="75">
        <f>'Dvr '!E32</f>
        <v>0.33333333333333326</v>
      </c>
      <c r="E30" s="72">
        <f>IFERROR(VLOOKUP(B30,'DAS Mon'!$F$9:$O$39,10,0),"Off")</f>
        <v>0.39236111111111105</v>
      </c>
      <c r="F30" s="74">
        <f>'Dvr '!I32</f>
        <v>0.20833333333333337</v>
      </c>
      <c r="G30" s="69">
        <f>IFERROR(VLOOKUP(B30,'DAS Tue'!$F$9:$O$45,10,0),"Off")</f>
        <v>0.39236111111111105</v>
      </c>
      <c r="H30" s="75">
        <f>'Dvr '!M32</f>
        <v>0.20833333333333337</v>
      </c>
      <c r="I30" s="72">
        <f>IFERROR(VLOOKUP(B30,'DAS Wed'!$F$9:$O$49,10,0),"Off")</f>
        <v>0.39236111111111105</v>
      </c>
      <c r="J30" s="74">
        <f>'Dvr '!Q32</f>
        <v>0</v>
      </c>
      <c r="K30" s="69" t="str">
        <f>IFERROR(VLOOKUP(B30,'DAS Thu'!$F$9:$O$47,10,0),"Off")</f>
        <v>Off</v>
      </c>
      <c r="L30" s="75">
        <f>'Dvr '!U32</f>
        <v>0</v>
      </c>
      <c r="M30" s="72" t="str">
        <f>IFERROR(VLOOKUP(B30,'DAS Fri'!$F$9:$O$43,10,0),"Off")</f>
        <v>Off</v>
      </c>
      <c r="N30" s="74">
        <f>'Dvr '!Y32</f>
        <v>0.33333333333333337</v>
      </c>
      <c r="O30" s="69" t="str">
        <f>IFERROR(VLOOKUP(B30,'DAS Sat'!$F$9:$O$43,10,0),"Off")</f>
        <v>Off</v>
      </c>
      <c r="P30" s="74">
        <f>'Dvr '!AC32</f>
        <v>0.33333333333333337</v>
      </c>
      <c r="Q30" s="64">
        <f t="shared" si="125"/>
        <v>1.5694444444444442</v>
      </c>
      <c r="R30" s="64">
        <f t="shared" si="126"/>
        <v>1.416666666666667</v>
      </c>
      <c r="S30" s="4">
        <f t="shared" si="127"/>
        <v>3</v>
      </c>
      <c r="T30" s="127">
        <f t="shared" si="21"/>
        <v>-0.15277777777777724</v>
      </c>
      <c r="U30" s="95" t="str">
        <f>'Dvr '!A32</f>
        <v>Mishary Abdel Qader Al-Maghoudi</v>
      </c>
      <c r="V30" s="71" t="str">
        <f>IFERROR(VLOOKUP(U30,'DAS Sun'!$F$9:$P$36,11,0),"Off")</f>
        <v>RST1</v>
      </c>
      <c r="W30" s="16" t="str">
        <f t="shared" si="57"/>
        <v>0</v>
      </c>
      <c r="X30" s="16" t="str">
        <f t="shared" si="58"/>
        <v>0</v>
      </c>
      <c r="Y30" s="120" t="str">
        <f t="shared" si="59"/>
        <v>Riyadh</v>
      </c>
      <c r="Z30" s="123" t="str">
        <f t="shared" si="60"/>
        <v>0</v>
      </c>
      <c r="AA30" s="72" t="str">
        <f>IFERROR(VLOOKUP(U30,'DAS Mon'!$F$10:$P$39,11,0),"Off")</f>
        <v>RST1</v>
      </c>
      <c r="AB30" s="16" t="str">
        <f t="shared" si="61"/>
        <v>0</v>
      </c>
      <c r="AC30" s="16" t="str">
        <f t="shared" si="62"/>
        <v>0</v>
      </c>
      <c r="AD30" s="120" t="str">
        <f t="shared" si="63"/>
        <v>Riyadh</v>
      </c>
      <c r="AE30" s="123" t="str">
        <f t="shared" si="64"/>
        <v>0</v>
      </c>
      <c r="AF30" s="69" t="str">
        <f>IFERROR(VLOOKUP(U30,'DAS Tue'!$F$10:$P$37,11,0),"Off")</f>
        <v>RST1</v>
      </c>
      <c r="AG30" s="16" t="str">
        <f t="shared" si="65"/>
        <v>0</v>
      </c>
      <c r="AH30" s="16" t="str">
        <f t="shared" si="66"/>
        <v>0</v>
      </c>
      <c r="AI30" s="120" t="str">
        <f t="shared" si="67"/>
        <v>Riyadh</v>
      </c>
      <c r="AJ30" s="123" t="str">
        <f t="shared" si="68"/>
        <v>0</v>
      </c>
      <c r="AK30" s="72" t="str">
        <f>IFERROR(VLOOKUP(U30,'DAS Wed'!$F$12:$P$43,11,0),"Off")</f>
        <v>RST1</v>
      </c>
      <c r="AL30" s="16" t="str">
        <f t="shared" si="69"/>
        <v>0</v>
      </c>
      <c r="AM30" s="16" t="str">
        <f t="shared" si="70"/>
        <v>0</v>
      </c>
      <c r="AN30" s="120" t="str">
        <f t="shared" si="71"/>
        <v>Riyadh</v>
      </c>
      <c r="AO30" s="123" t="str">
        <f t="shared" si="72"/>
        <v>0</v>
      </c>
      <c r="AP30" s="69" t="str">
        <f>IFERROR(VLOOKUP(U30,'DAS Thu'!$F$10:$P$45,11,0),"Off")</f>
        <v>Off</v>
      </c>
      <c r="AQ30" s="16">
        <f t="shared" si="73"/>
        <v>0</v>
      </c>
      <c r="AR30" s="16">
        <f t="shared" si="74"/>
        <v>0</v>
      </c>
      <c r="AS30" s="120" t="str">
        <f t="shared" si="75"/>
        <v>Riyadh</v>
      </c>
      <c r="AT30" s="123" t="str">
        <f t="shared" si="76"/>
        <v>0</v>
      </c>
      <c r="AU30" s="72" t="str">
        <f>IFERROR(VLOOKUP(U30,'DAS Fri'!$F$10:$P$40,11,0),"Off")</f>
        <v>Off</v>
      </c>
      <c r="AV30" s="16">
        <f t="shared" si="77"/>
        <v>0</v>
      </c>
      <c r="AW30" s="16">
        <f t="shared" si="78"/>
        <v>0</v>
      </c>
      <c r="AX30" s="120" t="str">
        <f t="shared" si="79"/>
        <v>Riyadh</v>
      </c>
      <c r="AY30" s="123" t="str">
        <f t="shared" si="80"/>
        <v>0</v>
      </c>
      <c r="AZ30" s="72" t="str">
        <f>IFERROR(VLOOKUP(U30,'DAS Sat'!$F$29:$P$39,11,0),"Off")</f>
        <v>Off</v>
      </c>
      <c r="BA30" s="16">
        <f t="shared" si="81"/>
        <v>0</v>
      </c>
      <c r="BB30" s="16">
        <f t="shared" si="82"/>
        <v>0</v>
      </c>
      <c r="BC30" s="120" t="str">
        <f t="shared" si="83"/>
        <v>Riyadh</v>
      </c>
      <c r="BD30" s="123" t="str">
        <f t="shared" si="84"/>
        <v>0</v>
      </c>
      <c r="BE30" s="102">
        <f t="shared" si="128"/>
        <v>0</v>
      </c>
      <c r="BF30" s="102"/>
      <c r="BG30" s="102">
        <f t="shared" si="129"/>
        <v>0</v>
      </c>
      <c r="BH30" s="102"/>
      <c r="BI30" s="3">
        <f t="shared" si="130"/>
        <v>0</v>
      </c>
      <c r="BK30" s="95" t="str">
        <f>'Dvr '!A32</f>
        <v>Mishary Abdel Qader Al-Maghoudi</v>
      </c>
      <c r="BL30" s="117" t="e">
        <v>#VALUE!</v>
      </c>
      <c r="BM30" s="110">
        <f>IFERROR(VLOOKUP(BK30,'DAS Sun'!$F$9:$Q$36,12,0),"Off")</f>
        <v>0.20833333333333334</v>
      </c>
      <c r="BN30" s="111">
        <f>IFERROR(VLOOKUP(BK30,'DAS Sun'!$F$9:$R$36,13,0),"Off")</f>
        <v>0.60069444444444442</v>
      </c>
      <c r="BO30" s="108">
        <f t="shared" si="131"/>
        <v>0.39930555555555558</v>
      </c>
      <c r="BP30" s="114" t="e">
        <f t="shared" si="132"/>
        <v>#VALUE!</v>
      </c>
      <c r="BQ30" s="110">
        <f>IFERROR(VLOOKUP(BK30,'DAS Mon'!$F$9:$Q$39,12,0),"Off")</f>
        <v>0.20833333333333334</v>
      </c>
      <c r="BR30" s="111">
        <f>IFERROR(VLOOKUP(BK30,'DAS Mon'!$F$9:$R$39,13,0),"Off")</f>
        <v>0.60069444444444442</v>
      </c>
      <c r="BS30" s="108">
        <f t="shared" si="133"/>
        <v>0.39930555555555558</v>
      </c>
      <c r="BT30" s="113">
        <f t="shared" si="134"/>
        <v>0.60763888888888895</v>
      </c>
      <c r="BU30" s="112">
        <f>IFERROR(VLOOKUP(BK30,'DAS Tue'!$F$9:$Q$46,12,0),"Off")</f>
        <v>0.20833333333333334</v>
      </c>
      <c r="BV30" s="111">
        <f>IFERROR(VLOOKUP(BK30,'DAS Tue'!$F$9:$R$46,13,0),"Off")</f>
        <v>0.60069444444444442</v>
      </c>
      <c r="BW30" s="108">
        <f t="shared" si="135"/>
        <v>0.39930555555555558</v>
      </c>
      <c r="BX30" s="114">
        <f t="shared" si="136"/>
        <v>0.60763888888888895</v>
      </c>
      <c r="BY30" s="110">
        <f>IFERROR(VLOOKUP(BK30,'DAS Wed'!$F$9:$Q$49,12,0),"Off")</f>
        <v>0.20833333333333334</v>
      </c>
      <c r="BZ30" s="111">
        <f>IFERROR(VLOOKUP(BK30,'DAS Wed'!$F$9:$R$49,13,0),"Off")</f>
        <v>0.60069444444444442</v>
      </c>
      <c r="CA30" s="108">
        <f t="shared" si="137"/>
        <v>0.39930555555555558</v>
      </c>
      <c r="CB30" s="113">
        <f t="shared" si="138"/>
        <v>0.60763888888888895</v>
      </c>
      <c r="CC30" s="112" t="str">
        <f>IFERROR(VLOOKUP(BK30,'DAS Thu'!$F$9:$Q$47,12,0),"Off")</f>
        <v>Off</v>
      </c>
      <c r="CD30" s="111" t="str">
        <f>IFERROR(VLOOKUP(BK30,'DAS Thu'!$F$9:$R$47,13,0),"Off")</f>
        <v>Off</v>
      </c>
      <c r="CE30" s="108" t="e">
        <f t="shared" si="139"/>
        <v>#VALUE!</v>
      </c>
      <c r="CF30" s="114" t="e">
        <f t="shared" si="140"/>
        <v>#VALUE!</v>
      </c>
      <c r="CG30" s="110" t="str">
        <f>IFERROR(VLOOKUP(BK30,'DAS Fri'!$F$9:$Q$43,12,0),"Off")</f>
        <v>Off</v>
      </c>
      <c r="CH30" s="111" t="str">
        <f>IFERROR(VLOOKUP(BK30,'DAS Fri'!$F$9:$R$43,13,0),"Off")</f>
        <v>Off</v>
      </c>
      <c r="CI30" s="108" t="e">
        <f t="shared" si="141"/>
        <v>#VALUE!</v>
      </c>
      <c r="CJ30" s="113" t="e">
        <f t="shared" si="142"/>
        <v>#VALUE!</v>
      </c>
      <c r="CK30" s="112" t="str">
        <f>IFERROR(VLOOKUP(BK30,'DAS Sat'!$F$9:$Q$43,12,0),"Off")</f>
        <v>Off</v>
      </c>
      <c r="CL30" s="111" t="str">
        <f>IFERROR(VLOOKUP(BK30,'DAS Sat'!$F$9:$R$43,13,0),"Off")</f>
        <v>Off</v>
      </c>
      <c r="CM30" s="117" t="e">
        <f t="shared" si="143"/>
        <v>#VALUE!</v>
      </c>
      <c r="CN30" s="113" t="e">
        <f t="shared" si="144"/>
        <v>#VALUE!</v>
      </c>
    </row>
    <row r="31" spans="2:92" ht="21" x14ac:dyDescent="0.45">
      <c r="B31" s="95" t="str">
        <f>'Dvr '!A33</f>
        <v xml:space="preserve">Khaled Mohammed Al-Ghamdi </v>
      </c>
      <c r="C31" s="72" t="str">
        <f>IFERROR(VLOOKUP(B31,'DAS Sun'!$F$9:$O$36,10,0),"Off")</f>
        <v>Off</v>
      </c>
      <c r="D31" s="75">
        <f>'Dvr '!E33</f>
        <v>0.33333333333333337</v>
      </c>
      <c r="E31" s="72" t="str">
        <f>IFERROR(VLOOKUP(B31,'DAS Mon'!$F$9:$O$39,10,0),"Off")</f>
        <v>Off</v>
      </c>
      <c r="F31" s="74">
        <f>'Dvr '!I33</f>
        <v>0.33333333333333337</v>
      </c>
      <c r="G31" s="69" t="str">
        <f>IFERROR(VLOOKUP(B31,'DAS Tue'!$F$9:$O$45,10,0),"Off")</f>
        <v>Off</v>
      </c>
      <c r="H31" s="75">
        <f>'Dvr '!M33</f>
        <v>0</v>
      </c>
      <c r="I31" s="72" t="str">
        <f>IFERROR(VLOOKUP(B31,'DAS Wed'!$F$9:$O$49,10,0),"Off")</f>
        <v>Off</v>
      </c>
      <c r="J31" s="74">
        <f>'Dvr '!Q33</f>
        <v>0</v>
      </c>
      <c r="K31" s="69">
        <f>IFERROR(VLOOKUP(B31,'DAS Thu'!$F$9:$O$47,10,0),"Off")</f>
        <v>0.39236111111111116</v>
      </c>
      <c r="L31" s="75">
        <f>'Dvr '!U33</f>
        <v>0.39236111111111116</v>
      </c>
      <c r="M31" s="72">
        <f>IFERROR(VLOOKUP(B31,'DAS Fri'!$F$9:$O$43,10,0),"Off")</f>
        <v>0.39236111111111116</v>
      </c>
      <c r="N31" s="74">
        <f>'Dvr '!Y33</f>
        <v>0.33333333333333326</v>
      </c>
      <c r="O31" s="69">
        <f>IFERROR(VLOOKUP(B31,'DAS Sat'!$F$9:$O$43,10,0),"Off")</f>
        <v>0.33333333333333326</v>
      </c>
      <c r="P31" s="74">
        <f>'Dvr '!AC33</f>
        <v>0.33333333333333326</v>
      </c>
      <c r="Q31" s="64">
        <f t="shared" si="125"/>
        <v>1.1180555555555556</v>
      </c>
      <c r="R31" s="64">
        <f t="shared" si="126"/>
        <v>1.7256944444444444</v>
      </c>
      <c r="S31" s="4">
        <f t="shared" si="127"/>
        <v>4</v>
      </c>
      <c r="T31" s="127">
        <f t="shared" si="21"/>
        <v>0.60763888888888884</v>
      </c>
      <c r="U31" s="95" t="str">
        <f>'Dvr '!A33</f>
        <v xml:space="preserve">Khaled Mohammed Al-Ghamdi </v>
      </c>
      <c r="V31" s="71" t="str">
        <f>IFERROR(VLOOKUP(U31,'DAS Sun'!$F$9:$P$36,11,0),"Off")</f>
        <v>Off</v>
      </c>
      <c r="W31" s="16">
        <f t="shared" si="57"/>
        <v>0</v>
      </c>
      <c r="X31" s="16">
        <f t="shared" si="58"/>
        <v>0</v>
      </c>
      <c r="Y31" s="120" t="str">
        <f t="shared" si="59"/>
        <v>Riyadh</v>
      </c>
      <c r="Z31" s="123" t="str">
        <f t="shared" si="60"/>
        <v>0</v>
      </c>
      <c r="AA31" s="72" t="str">
        <f>IFERROR(VLOOKUP(U31,'DAS Mon'!$F$10:$P$39,11,0),"Off")</f>
        <v>Off</v>
      </c>
      <c r="AB31" s="16">
        <f t="shared" si="61"/>
        <v>0</v>
      </c>
      <c r="AC31" s="16">
        <f t="shared" si="62"/>
        <v>0</v>
      </c>
      <c r="AD31" s="120" t="str">
        <f t="shared" si="63"/>
        <v>Riyadh</v>
      </c>
      <c r="AE31" s="123" t="str">
        <f t="shared" si="64"/>
        <v>0</v>
      </c>
      <c r="AF31" s="69" t="str">
        <f>IFERROR(VLOOKUP(U31,'DAS Tue'!$F$10:$P$37,11,0),"Off")</f>
        <v>Off</v>
      </c>
      <c r="AG31" s="16">
        <f t="shared" si="65"/>
        <v>0</v>
      </c>
      <c r="AH31" s="16">
        <f t="shared" si="66"/>
        <v>0</v>
      </c>
      <c r="AI31" s="120" t="str">
        <f t="shared" si="67"/>
        <v>Riyadh</v>
      </c>
      <c r="AJ31" s="123" t="str">
        <f t="shared" si="68"/>
        <v>0</v>
      </c>
      <c r="AK31" s="72" t="str">
        <f>IFERROR(VLOOKUP(U31,'DAS Wed'!$F$12:$P$43,11,0),"Off")</f>
        <v>Off</v>
      </c>
      <c r="AL31" s="16">
        <f t="shared" si="69"/>
        <v>0</v>
      </c>
      <c r="AM31" s="16">
        <f t="shared" si="70"/>
        <v>0</v>
      </c>
      <c r="AN31" s="120" t="str">
        <f t="shared" si="71"/>
        <v>Riyadh</v>
      </c>
      <c r="AO31" s="123" t="str">
        <f t="shared" si="72"/>
        <v>0</v>
      </c>
      <c r="AP31" s="69" t="str">
        <f>IFERROR(VLOOKUP(U31,'DAS Thu'!$F$10:$P$45,11,0),"Off")</f>
        <v>RST2</v>
      </c>
      <c r="AQ31" s="16" t="str">
        <f t="shared" si="73"/>
        <v>0</v>
      </c>
      <c r="AR31" s="16" t="str">
        <f t="shared" si="74"/>
        <v>0</v>
      </c>
      <c r="AS31" s="120" t="str">
        <f t="shared" si="75"/>
        <v>Riyadh</v>
      </c>
      <c r="AT31" s="123" t="str">
        <f t="shared" si="76"/>
        <v>0</v>
      </c>
      <c r="AU31" s="72" t="str">
        <f>IFERROR(VLOOKUP(U31,'DAS Fri'!$F$10:$P$40,11,0),"Off")</f>
        <v>RST2</v>
      </c>
      <c r="AV31" s="16" t="str">
        <f t="shared" si="77"/>
        <v>0</v>
      </c>
      <c r="AW31" s="16" t="str">
        <f t="shared" si="78"/>
        <v>0</v>
      </c>
      <c r="AX31" s="120" t="str">
        <f t="shared" si="79"/>
        <v>Riyadh</v>
      </c>
      <c r="AY31" s="123" t="str">
        <f t="shared" si="80"/>
        <v>0</v>
      </c>
      <c r="AZ31" s="72" t="str">
        <f>IFERROR(VLOOKUP(U31,'DAS Sat'!$F$29:$P$39,11,0),"Off")</f>
        <v>Off</v>
      </c>
      <c r="BA31" s="16">
        <f t="shared" si="81"/>
        <v>0</v>
      </c>
      <c r="BB31" s="16">
        <f t="shared" si="82"/>
        <v>0</v>
      </c>
      <c r="BC31" s="120" t="str">
        <f t="shared" si="83"/>
        <v>Riyadh</v>
      </c>
      <c r="BD31" s="123" t="str">
        <f t="shared" si="84"/>
        <v>0</v>
      </c>
      <c r="BE31" s="102">
        <f t="shared" si="128"/>
        <v>0</v>
      </c>
      <c r="BF31" s="102"/>
      <c r="BG31" s="102">
        <f t="shared" si="129"/>
        <v>0</v>
      </c>
      <c r="BH31" s="102"/>
      <c r="BI31" s="3">
        <f t="shared" si="130"/>
        <v>0</v>
      </c>
      <c r="BK31" s="95" t="str">
        <f>'Dvr '!A33</f>
        <v xml:space="preserve">Khaled Mohammed Al-Ghamdi </v>
      </c>
      <c r="BL31" s="117">
        <v>0.46944444444444444</v>
      </c>
      <c r="BM31" s="110" t="str">
        <f>IFERROR(VLOOKUP(BK31,'DAS Sun'!$F$9:$Q$36,12,0),"Off")</f>
        <v>Off</v>
      </c>
      <c r="BN31" s="111" t="str">
        <f>IFERROR(VLOOKUP(BK31,'DAS Sun'!$F$9:$R$36,13,0),"Off")</f>
        <v>Off</v>
      </c>
      <c r="BO31" s="108" t="e">
        <f t="shared" si="131"/>
        <v>#VALUE!</v>
      </c>
      <c r="BP31" s="114" t="e">
        <f t="shared" si="132"/>
        <v>#VALUE!</v>
      </c>
      <c r="BQ31" s="110" t="str">
        <f>IFERROR(VLOOKUP(BK31,'DAS Mon'!$F$9:$Q$39,12,0),"Off")</f>
        <v>Off</v>
      </c>
      <c r="BR31" s="111" t="str">
        <f>IFERROR(VLOOKUP(BK31,'DAS Mon'!$F$9:$R$39,13,0),"Off")</f>
        <v>Off</v>
      </c>
      <c r="BS31" s="108" t="e">
        <f t="shared" si="133"/>
        <v>#VALUE!</v>
      </c>
      <c r="BT31" s="113" t="e">
        <f t="shared" si="134"/>
        <v>#VALUE!</v>
      </c>
      <c r="BU31" s="112" t="str">
        <f>IFERROR(VLOOKUP(BK31,'DAS Tue'!$F$9:$Q$46,12,0),"Off")</f>
        <v>Off</v>
      </c>
      <c r="BV31" s="111" t="str">
        <f>IFERROR(VLOOKUP(BK31,'DAS Tue'!$F$9:$R$46,13,0),"Off")</f>
        <v>Off</v>
      </c>
      <c r="BW31" s="108" t="e">
        <f t="shared" si="135"/>
        <v>#VALUE!</v>
      </c>
      <c r="BX31" s="114" t="e">
        <f t="shared" si="136"/>
        <v>#VALUE!</v>
      </c>
      <c r="BY31" s="110" t="str">
        <f>IFERROR(VLOOKUP(BK31,'DAS Wed'!$F$9:$Q$49,12,0),"Off")</f>
        <v>Off</v>
      </c>
      <c r="BZ31" s="111" t="str">
        <f>IFERROR(VLOOKUP(BK31,'DAS Wed'!$F$9:$R$49,13,0),"Off")</f>
        <v>Off</v>
      </c>
      <c r="CA31" s="108" t="e">
        <f t="shared" si="137"/>
        <v>#VALUE!</v>
      </c>
      <c r="CB31" s="113" t="e">
        <f t="shared" si="138"/>
        <v>#VALUE!</v>
      </c>
      <c r="CC31" s="112">
        <f>IFERROR(VLOOKUP(BK31,'DAS Thu'!$F$9:$Q$47,12,0),"Off")</f>
        <v>0.60069444444444442</v>
      </c>
      <c r="CD31" s="111">
        <f>IFERROR(VLOOKUP(BK31,'DAS Thu'!$F$9:$R$47,13,0),"Off")</f>
        <v>0.99305555555555558</v>
      </c>
      <c r="CE31" s="108">
        <f t="shared" si="139"/>
        <v>6.9444444444444198E-3</v>
      </c>
      <c r="CF31" s="114" t="e">
        <f t="shared" si="140"/>
        <v>#VALUE!</v>
      </c>
      <c r="CG31" s="110">
        <f>IFERROR(VLOOKUP(BK31,'DAS Fri'!$F$9:$Q$43,12,0),"Off")</f>
        <v>0.60069444444444442</v>
      </c>
      <c r="CH31" s="111">
        <f>IFERROR(VLOOKUP(BK31,'DAS Fri'!$F$9:$R$43,13,0),"Off")</f>
        <v>0.99305555555555558</v>
      </c>
      <c r="CI31" s="108">
        <f t="shared" si="141"/>
        <v>6.9444444444444198E-3</v>
      </c>
      <c r="CJ31" s="113">
        <f t="shared" si="142"/>
        <v>0.60763888888888884</v>
      </c>
      <c r="CK31" s="112">
        <f>IFERROR(VLOOKUP(BK31,'DAS Sat'!$F$9:$Q$43,12,0),"Off")</f>
        <v>0.49375000000000002</v>
      </c>
      <c r="CL31" s="111">
        <f>IFERROR(VLOOKUP(BK31,'DAS Sat'!$F$9:$R$43,13,0),"Off")</f>
        <v>0.82708333333333328</v>
      </c>
      <c r="CM31" s="117">
        <f t="shared" si="143"/>
        <v>0.17291666666666672</v>
      </c>
      <c r="CN31" s="113">
        <f t="shared" si="144"/>
        <v>0.50069444444444444</v>
      </c>
    </row>
    <row r="32" spans="2:92" ht="21" x14ac:dyDescent="0.45">
      <c r="B32" s="95" t="str">
        <f>'Dvr '!A34</f>
        <v xml:space="preserve">Faisal Saleh Saad Al-Mutairi </v>
      </c>
      <c r="C32" s="72" t="str">
        <f>IFERROR(VLOOKUP(B32,'DAS Sun'!$F$9:$O$36,10,0),"Off")</f>
        <v>Off</v>
      </c>
      <c r="D32" s="75">
        <f>'Dvr '!E34</f>
        <v>0.39236111111111116</v>
      </c>
      <c r="E32" s="72" t="str">
        <f>IFERROR(VLOOKUP(B32,'DAS Mon'!$F$9:$O$39,10,0),"Off")</f>
        <v>Off</v>
      </c>
      <c r="F32" s="74">
        <f>'Dvr '!I34</f>
        <v>0.39236111111111116</v>
      </c>
      <c r="G32" s="69" t="str">
        <f>IFERROR(VLOOKUP(B32,'DAS Tue'!$F$9:$O$45,10,0),"Off")</f>
        <v>Off</v>
      </c>
      <c r="H32" s="75">
        <f>'Dvr '!M34</f>
        <v>0.39236111111111116</v>
      </c>
      <c r="I32" s="72" t="str">
        <f>IFERROR(VLOOKUP(B32,'DAS Wed'!$F$9:$O$49,10,0),"Off")</f>
        <v>Off</v>
      </c>
      <c r="J32" s="74">
        <f>'Dvr '!Q34</f>
        <v>0.39236111111111116</v>
      </c>
      <c r="K32" s="69" t="str">
        <f>IFERROR(VLOOKUP(B32,'DAS Thu'!$F$9:$O$47,10,0),"Off")</f>
        <v>Off</v>
      </c>
      <c r="L32" s="75">
        <f>'Dvr '!U34</f>
        <v>0</v>
      </c>
      <c r="M32" s="72" t="str">
        <f>IFERROR(VLOOKUP(B32,'DAS Fri'!$F$9:$O$43,10,0),"Off")</f>
        <v>Off</v>
      </c>
      <c r="N32" s="74">
        <f>'Dvr '!Y34</f>
        <v>0</v>
      </c>
      <c r="O32" s="69" t="str">
        <f>IFERROR(VLOOKUP(B32,'DAS Sat'!$F$9:$O$43,10,0),"Off")</f>
        <v>Off</v>
      </c>
      <c r="P32" s="74">
        <f>'Dvr '!AC34</f>
        <v>0</v>
      </c>
      <c r="Q32" s="64">
        <f t="shared" si="125"/>
        <v>0</v>
      </c>
      <c r="R32" s="64">
        <f t="shared" si="126"/>
        <v>1.5694444444444446</v>
      </c>
      <c r="S32" s="4">
        <f t="shared" si="127"/>
        <v>7</v>
      </c>
      <c r="T32" s="127">
        <f t="shared" si="21"/>
        <v>1.5694444444444446</v>
      </c>
      <c r="U32" s="95" t="str">
        <f>'Dvr '!A34</f>
        <v xml:space="preserve">Faisal Saleh Saad Al-Mutairi </v>
      </c>
      <c r="V32" s="71" t="str">
        <f>IFERROR(VLOOKUP(U32,'DAS Sun'!$F$9:$P$36,11,0),"Off")</f>
        <v>Off</v>
      </c>
      <c r="W32" s="16">
        <f t="shared" si="57"/>
        <v>0</v>
      </c>
      <c r="X32" s="16">
        <f t="shared" si="58"/>
        <v>0</v>
      </c>
      <c r="Y32" s="120" t="str">
        <f t="shared" si="59"/>
        <v>Riyadh</v>
      </c>
      <c r="Z32" s="123" t="str">
        <f t="shared" si="60"/>
        <v>0</v>
      </c>
      <c r="AA32" s="72" t="str">
        <f>IFERROR(VLOOKUP(U32,'DAS Mon'!$F$10:$P$39,11,0),"Off")</f>
        <v>Off</v>
      </c>
      <c r="AB32" s="16">
        <f t="shared" si="61"/>
        <v>0</v>
      </c>
      <c r="AC32" s="16">
        <f t="shared" si="62"/>
        <v>0</v>
      </c>
      <c r="AD32" s="120" t="str">
        <f t="shared" si="63"/>
        <v>Riyadh</v>
      </c>
      <c r="AE32" s="123" t="str">
        <f t="shared" si="64"/>
        <v>0</v>
      </c>
      <c r="AF32" s="69" t="str">
        <f>IFERROR(VLOOKUP(U32,'DAS Tue'!$F$10:$P$37,11,0),"Off")</f>
        <v>Off</v>
      </c>
      <c r="AG32" s="16">
        <f t="shared" si="65"/>
        <v>0</v>
      </c>
      <c r="AH32" s="16">
        <f t="shared" si="66"/>
        <v>0</v>
      </c>
      <c r="AI32" s="120" t="str">
        <f t="shared" si="67"/>
        <v>Riyadh</v>
      </c>
      <c r="AJ32" s="123" t="str">
        <f t="shared" si="68"/>
        <v>0</v>
      </c>
      <c r="AK32" s="72" t="str">
        <f>IFERROR(VLOOKUP(U32,'DAS Wed'!$F$12:$P$43,11,0),"Off")</f>
        <v>Off</v>
      </c>
      <c r="AL32" s="16">
        <f t="shared" si="69"/>
        <v>0</v>
      </c>
      <c r="AM32" s="16">
        <f t="shared" si="70"/>
        <v>0</v>
      </c>
      <c r="AN32" s="120" t="str">
        <f t="shared" si="71"/>
        <v>Riyadh</v>
      </c>
      <c r="AO32" s="123" t="str">
        <f t="shared" si="72"/>
        <v>0</v>
      </c>
      <c r="AP32" s="69" t="str">
        <f>IFERROR(VLOOKUP(U32,'DAS Thu'!$F$10:$P$45,11,0),"Off")</f>
        <v>Off</v>
      </c>
      <c r="AQ32" s="16">
        <f t="shared" si="73"/>
        <v>0</v>
      </c>
      <c r="AR32" s="16">
        <f t="shared" si="74"/>
        <v>0</v>
      </c>
      <c r="AS32" s="120" t="str">
        <f t="shared" si="75"/>
        <v>Riyadh</v>
      </c>
      <c r="AT32" s="123" t="str">
        <f t="shared" si="76"/>
        <v>0</v>
      </c>
      <c r="AU32" s="72" t="str">
        <f>IFERROR(VLOOKUP(U32,'DAS Fri'!$F$10:$P$40,11,0),"Off")</f>
        <v>Off</v>
      </c>
      <c r="AV32" s="16">
        <f t="shared" si="77"/>
        <v>0</v>
      </c>
      <c r="AW32" s="16">
        <f t="shared" si="78"/>
        <v>0</v>
      </c>
      <c r="AX32" s="120" t="str">
        <f t="shared" si="79"/>
        <v>Riyadh</v>
      </c>
      <c r="AY32" s="123" t="str">
        <f t="shared" si="80"/>
        <v>0</v>
      </c>
      <c r="AZ32" s="72" t="str">
        <f>IFERROR(VLOOKUP(U32,'DAS Sat'!$F$29:$P$39,11,0),"Off")</f>
        <v>Off</v>
      </c>
      <c r="BA32" s="16">
        <f t="shared" si="81"/>
        <v>0</v>
      </c>
      <c r="BB32" s="16">
        <f t="shared" si="82"/>
        <v>0</v>
      </c>
      <c r="BC32" s="120" t="str">
        <f t="shared" si="83"/>
        <v>Riyadh</v>
      </c>
      <c r="BD32" s="123" t="str">
        <f t="shared" si="84"/>
        <v>0</v>
      </c>
      <c r="BE32" s="102">
        <f t="shared" si="128"/>
        <v>0</v>
      </c>
      <c r="BF32" s="102"/>
      <c r="BG32" s="102">
        <f t="shared" si="129"/>
        <v>0</v>
      </c>
      <c r="BH32" s="102"/>
      <c r="BI32" s="3">
        <f t="shared" si="130"/>
        <v>0</v>
      </c>
      <c r="BK32" s="95" t="str">
        <f>'Dvr '!A34</f>
        <v xml:space="preserve">Faisal Saleh Saad Al-Mutairi </v>
      </c>
      <c r="BL32" s="117" t="e">
        <v>#VALUE!</v>
      </c>
      <c r="BM32" s="110" t="str">
        <f>IFERROR(VLOOKUP(BK32,'DAS Sun'!$F$9:$Q$36,12,0),"Off")</f>
        <v>Off</v>
      </c>
      <c r="BN32" s="111" t="str">
        <f>IFERROR(VLOOKUP(BK32,'DAS Sun'!$F$9:$R$36,13,0),"Off")</f>
        <v>Off</v>
      </c>
      <c r="BO32" s="108" t="e">
        <f t="shared" si="131"/>
        <v>#VALUE!</v>
      </c>
      <c r="BP32" s="114" t="e">
        <f t="shared" si="132"/>
        <v>#VALUE!</v>
      </c>
      <c r="BQ32" s="110" t="str">
        <f>IFERROR(VLOOKUP(BK32,'DAS Mon'!$F$9:$Q$39,12,0),"Off")</f>
        <v>Off</v>
      </c>
      <c r="BR32" s="111" t="str">
        <f>IFERROR(VLOOKUP(BK32,'DAS Mon'!$F$9:$R$39,13,0),"Off")</f>
        <v>Off</v>
      </c>
      <c r="BS32" s="108" t="e">
        <f t="shared" si="133"/>
        <v>#VALUE!</v>
      </c>
      <c r="BT32" s="113" t="e">
        <f t="shared" si="134"/>
        <v>#VALUE!</v>
      </c>
      <c r="BU32" s="112" t="str">
        <f>IFERROR(VLOOKUP(BK32,'DAS Tue'!$F$9:$Q$46,12,0),"Off")</f>
        <v>Off</v>
      </c>
      <c r="BV32" s="111" t="str">
        <f>IFERROR(VLOOKUP(BK32,'DAS Tue'!$F$9:$R$46,13,0),"Off")</f>
        <v>Off</v>
      </c>
      <c r="BW32" s="108" t="e">
        <f t="shared" si="135"/>
        <v>#VALUE!</v>
      </c>
      <c r="BX32" s="114" t="e">
        <f t="shared" si="136"/>
        <v>#VALUE!</v>
      </c>
      <c r="BY32" s="110" t="str">
        <f>IFERROR(VLOOKUP(BK32,'DAS Wed'!$F$9:$Q$49,12,0),"Off")</f>
        <v>Off</v>
      </c>
      <c r="BZ32" s="111" t="str">
        <f>IFERROR(VLOOKUP(BK32,'DAS Wed'!$F$9:$R$49,13,0),"Off")</f>
        <v>Off</v>
      </c>
      <c r="CA32" s="108" t="e">
        <f t="shared" si="137"/>
        <v>#VALUE!</v>
      </c>
      <c r="CB32" s="113" t="e">
        <f t="shared" si="138"/>
        <v>#VALUE!</v>
      </c>
      <c r="CC32" s="112" t="str">
        <f>IFERROR(VLOOKUP(BK32,'DAS Thu'!$F$9:$Q$47,12,0),"Off")</f>
        <v>Off</v>
      </c>
      <c r="CD32" s="111" t="str">
        <f>IFERROR(VLOOKUP(BK32,'DAS Thu'!$F$9:$R$47,13,0),"Off")</f>
        <v>Off</v>
      </c>
      <c r="CE32" s="108" t="e">
        <f t="shared" si="139"/>
        <v>#VALUE!</v>
      </c>
      <c r="CF32" s="114" t="e">
        <f t="shared" si="140"/>
        <v>#VALUE!</v>
      </c>
      <c r="CG32" s="110" t="str">
        <f>IFERROR(VLOOKUP(BK32,'DAS Fri'!$F$9:$Q$43,12,0),"Off")</f>
        <v>Off</v>
      </c>
      <c r="CH32" s="111" t="str">
        <f>IFERROR(VLOOKUP(BK32,'DAS Fri'!$F$9:$R$43,13,0),"Off")</f>
        <v>Off</v>
      </c>
      <c r="CI32" s="108" t="e">
        <f t="shared" si="141"/>
        <v>#VALUE!</v>
      </c>
      <c r="CJ32" s="113" t="e">
        <f t="shared" si="142"/>
        <v>#VALUE!</v>
      </c>
      <c r="CK32" s="112" t="str">
        <f>IFERROR(VLOOKUP(BK32,'DAS Sat'!$F$9:$Q$43,12,0),"Off")</f>
        <v>Off</v>
      </c>
      <c r="CL32" s="111" t="str">
        <f>IFERROR(VLOOKUP(BK32,'DAS Sat'!$F$9:$R$43,13,0),"Off")</f>
        <v>Off</v>
      </c>
      <c r="CM32" s="117" t="e">
        <f t="shared" si="143"/>
        <v>#VALUE!</v>
      </c>
      <c r="CN32" s="113" t="e">
        <f t="shared" si="144"/>
        <v>#VALUE!</v>
      </c>
    </row>
    <row r="34" spans="2:61" ht="18.5" x14ac:dyDescent="0.45">
      <c r="B34" s="76" t="s">
        <v>52</v>
      </c>
      <c r="C34" s="73">
        <f t="shared" ref="C34:S34" si="145">SUM(C5:C32)</f>
        <v>3.9159722222222224</v>
      </c>
      <c r="D34" s="73">
        <f t="shared" si="145"/>
        <v>6.5826388888888872</v>
      </c>
      <c r="E34" s="73">
        <f t="shared" si="145"/>
        <v>4.249305555555555</v>
      </c>
      <c r="F34" s="73">
        <f t="shared" si="145"/>
        <v>6.5826388888888889</v>
      </c>
      <c r="G34" s="73">
        <f t="shared" si="145"/>
        <v>4.2493055555555559</v>
      </c>
      <c r="H34" s="73">
        <f t="shared" si="145"/>
        <v>5.249305555555555</v>
      </c>
      <c r="I34" s="73">
        <f t="shared" si="145"/>
        <v>5.2493055555555559</v>
      </c>
      <c r="J34" s="73">
        <f t="shared" si="145"/>
        <v>5.5826388888888889</v>
      </c>
      <c r="K34" s="73">
        <f t="shared" si="145"/>
        <v>5.5826388888888889</v>
      </c>
      <c r="L34" s="73">
        <f t="shared" si="145"/>
        <v>5.9159722222222211</v>
      </c>
      <c r="M34" s="73">
        <f t="shared" si="145"/>
        <v>5.0138888888888893</v>
      </c>
      <c r="N34" s="73">
        <f t="shared" si="145"/>
        <v>6.3472222222222214</v>
      </c>
      <c r="O34" s="73">
        <f t="shared" si="145"/>
        <v>5.0138888888888893</v>
      </c>
      <c r="P34" s="73">
        <f t="shared" si="145"/>
        <v>6.3472222222222214</v>
      </c>
      <c r="Q34" s="63">
        <f t="shared" si="145"/>
        <v>33.274305555555557</v>
      </c>
      <c r="R34" s="63">
        <f t="shared" si="145"/>
        <v>42.607638888888879</v>
      </c>
      <c r="S34" s="4">
        <f t="shared" si="145"/>
        <v>95</v>
      </c>
      <c r="W34" s="68">
        <f>W6+W7+W9+W8+W10+W11+W12+W13+W14+W15+W16+W17+W18+W19+W20+W21+W32+W5</f>
        <v>0</v>
      </c>
      <c r="X34" s="68">
        <f>X6+X7+X9+X8+X10+X11+X12+X13+X14+X15+X16+X17+X18+X19+X20+X21+X32+X5</f>
        <v>0.33333333333333331</v>
      </c>
      <c r="Y34" s="68"/>
      <c r="Z34" s="68"/>
      <c r="AA34" s="68"/>
      <c r="AB34" s="68">
        <f>AB6+AB7+AB9+AB8+AB10+AB11+AB12+AB13+AB14+AB15+AB16+AB17+AB18+AB19+AB20+AB21+AB32+AB5</f>
        <v>0</v>
      </c>
      <c r="AC34" s="68">
        <f>AC6+AC7+AC9+AC8+AC10+AC11+AC12+AC13+AC14+AC15+AC16+AC17+AC18+AC19+AC20+AC21+AC32+AC5</f>
        <v>0.33333333333333331</v>
      </c>
      <c r="AD34" s="68"/>
      <c r="AE34" s="68"/>
      <c r="AF34" s="68"/>
      <c r="AG34" s="68">
        <f>AG6+AG7+AG9+AG8+AG10+AG11+AG12+AG13+AG14+AG15+AG16+AG17+AG18+AG19+AG20+AG21+AG32+AG5</f>
        <v>0</v>
      </c>
      <c r="AH34" s="68">
        <f>AH6+AH7+AH9+AH8+AH10+AH11+AH12+AH13+AH14+AH15+AH16+AH17+AH18+AH19+AH20+AH21+AH32+AH5</f>
        <v>0</v>
      </c>
      <c r="AI34" s="68"/>
      <c r="AJ34" s="68"/>
      <c r="AK34" s="68"/>
      <c r="AL34" s="68">
        <f>AL6+AL7+AL9+AL8+AL10+AL11+AL12+AL13+AL14+AL15+AL16+AL17+AL18+AL19+AL20+AL21+AL32+AL5</f>
        <v>0</v>
      </c>
      <c r="AM34" s="68">
        <f>AM6+AM7+AM9+AM8+AM10+AM11+AM12+AM13+AM14+AM15+AM16+AM17+AM18+AM19+AM20+AM21+AM32+AM5</f>
        <v>0.33333333333333331</v>
      </c>
      <c r="AN34" s="68"/>
      <c r="AO34" s="68"/>
      <c r="AP34" s="68"/>
      <c r="AQ34" s="68">
        <f>AQ6+AQ7+AQ9+AQ8+AQ10+AQ11+AQ12+AQ13+AQ14+AQ15+AQ16+AQ17+AQ18+AQ19+AQ20+AQ21+AQ32+AQ5</f>
        <v>0</v>
      </c>
      <c r="AR34" s="68">
        <f>AR6+AR7+AR9+AR8+AR10+AR11+AR12+AR13+AR14+AR15+AR16+AR17+AR18+AR19+AR20+AR21+AR32+AR5</f>
        <v>0.33333333333333331</v>
      </c>
      <c r="AS34" s="68"/>
      <c r="AT34" s="68"/>
      <c r="AU34" s="68"/>
      <c r="AV34" s="68">
        <f>AV6+AV7+AV9+AV8+AV10+AV11+AV12+AV13+AV14+AV15+AV16+AV17+AV18+AV19+AV20+AV21+AV32+AV5</f>
        <v>0</v>
      </c>
      <c r="AW34" s="68">
        <f>AW6+AW7+AW9+AW8+AW10+AW11+AW12+AW13+AW14+AW15+AW16+AW17+AW18+AW19+AW20+AW21+AW32+AW5</f>
        <v>0.66666666666666663</v>
      </c>
      <c r="AX34" s="68"/>
      <c r="AY34" s="68"/>
      <c r="AZ34" s="68"/>
      <c r="BA34" s="68">
        <f>BA6+BA7+BA9+BA8+BA10+BA11+BA12+BA13+BA14+BA15+BA16+BA17+BA18+BA19+BA20+BA21+BA32+BA5</f>
        <v>0</v>
      </c>
      <c r="BB34" s="68">
        <f>BB6+BB7+BB9+BB8+BB10+BB11+BB12+BB13+BB14+BB15+BB16+BB17+BB18+BB19+BB20+BB21+BB32+BB5</f>
        <v>0</v>
      </c>
      <c r="BC34" s="68"/>
      <c r="BD34" s="68"/>
      <c r="BE34" s="63">
        <f>SUM(BE5:BE32)</f>
        <v>0</v>
      </c>
      <c r="BF34" s="63">
        <f>SUM(BF5:BF32)</f>
        <v>0</v>
      </c>
      <c r="BG34" s="63">
        <f>SUM(BG5:BG32)</f>
        <v>4.333333333333333</v>
      </c>
      <c r="BH34" s="63">
        <f>SUM(BH5:BH32)</f>
        <v>0</v>
      </c>
      <c r="BI34" s="3">
        <f>SUM(BI5:BI32)</f>
        <v>0</v>
      </c>
    </row>
    <row r="35" spans="2:61" x14ac:dyDescent="0.35">
      <c r="B35" s="76" t="s">
        <v>10</v>
      </c>
      <c r="C35" s="4">
        <f>COUNTIF(C5:C32,"Off")</f>
        <v>16</v>
      </c>
      <c r="D35" s="4"/>
      <c r="E35" s="4">
        <f>COUNTIF(E5:E32,"Off")</f>
        <v>15</v>
      </c>
      <c r="F35" s="4"/>
      <c r="G35" s="4">
        <f>COUNTIF(G5:G32,"Off")</f>
        <v>15</v>
      </c>
      <c r="H35" s="4"/>
      <c r="I35" s="4">
        <f>COUNTIF(I5:I32,"Off")</f>
        <v>12</v>
      </c>
      <c r="J35" s="4"/>
      <c r="K35" s="4">
        <f>COUNTIF(K5:K32,"Off")</f>
        <v>11</v>
      </c>
      <c r="L35" s="4"/>
      <c r="M35" s="4">
        <f>COUNTIF(M5:M32,"Off")</f>
        <v>13</v>
      </c>
      <c r="N35" s="4"/>
      <c r="O35" s="4">
        <f>COUNTIF(O5:O32,"Off")</f>
        <v>13</v>
      </c>
    </row>
    <row r="36" spans="2:61" x14ac:dyDescent="0.35">
      <c r="BI36" s="128"/>
    </row>
    <row r="41" spans="2:61" x14ac:dyDescent="0.35">
      <c r="V41" s="85"/>
    </row>
    <row r="42" spans="2:61" x14ac:dyDescent="0.35">
      <c r="V42" s="85"/>
    </row>
    <row r="48" spans="2:61" x14ac:dyDescent="0.35">
      <c r="Q48" s="3"/>
    </row>
    <row r="49" spans="17:17" x14ac:dyDescent="0.35">
      <c r="Q49" s="3"/>
    </row>
    <row r="50" spans="17:17" x14ac:dyDescent="0.35">
      <c r="Q50" s="3"/>
    </row>
    <row r="51" spans="17:17" x14ac:dyDescent="0.35">
      <c r="Q51" s="3"/>
    </row>
    <row r="52" spans="17:17" x14ac:dyDescent="0.35">
      <c r="Q52" s="3"/>
    </row>
    <row r="53" spans="17:17" x14ac:dyDescent="0.35">
      <c r="Q53" s="3"/>
    </row>
    <row r="54" spans="17:17" x14ac:dyDescent="0.35">
      <c r="Q54" s="3"/>
    </row>
    <row r="55" spans="17:17" x14ac:dyDescent="0.35">
      <c r="Q55" s="3"/>
    </row>
    <row r="56" spans="17:17" x14ac:dyDescent="0.35">
      <c r="Q56" s="3"/>
    </row>
    <row r="57" spans="17:17" x14ac:dyDescent="0.35">
      <c r="Q57" s="3"/>
    </row>
    <row r="58" spans="17:17" x14ac:dyDescent="0.35">
      <c r="Q58" s="3"/>
    </row>
    <row r="59" spans="17:17" x14ac:dyDescent="0.35">
      <c r="Q59" s="3"/>
    </row>
    <row r="60" spans="17:17" x14ac:dyDescent="0.35">
      <c r="Q60" s="3"/>
    </row>
    <row r="61" spans="17:17" x14ac:dyDescent="0.35">
      <c r="Q61" s="3"/>
    </row>
    <row r="62" spans="17:17" x14ac:dyDescent="0.35">
      <c r="Q62" s="3"/>
    </row>
    <row r="63" spans="17:17" x14ac:dyDescent="0.35">
      <c r="Q63" s="3"/>
    </row>
    <row r="64" spans="17:17" x14ac:dyDescent="0.35">
      <c r="Q64" s="3"/>
    </row>
    <row r="65" spans="17:17" x14ac:dyDescent="0.35">
      <c r="Q65" s="3"/>
    </row>
    <row r="66" spans="17:17" x14ac:dyDescent="0.35">
      <c r="Q66" s="3"/>
    </row>
    <row r="67" spans="17:17" x14ac:dyDescent="0.35">
      <c r="Q67" s="3"/>
    </row>
    <row r="68" spans="17:17" x14ac:dyDescent="0.35">
      <c r="Q68" s="3"/>
    </row>
    <row r="69" spans="17:17" x14ac:dyDescent="0.35">
      <c r="Q69" s="3"/>
    </row>
    <row r="70" spans="17:17" x14ac:dyDescent="0.35">
      <c r="Q70" s="3"/>
    </row>
    <row r="71" spans="17:17" x14ac:dyDescent="0.35">
      <c r="Q71" s="3"/>
    </row>
    <row r="72" spans="17:17" x14ac:dyDescent="0.35">
      <c r="Q72" s="3"/>
    </row>
    <row r="73" spans="17:17" x14ac:dyDescent="0.35">
      <c r="Q73" s="3"/>
    </row>
    <row r="74" spans="17:17" x14ac:dyDescent="0.35">
      <c r="Q74" s="3"/>
    </row>
    <row r="75" spans="17:17" x14ac:dyDescent="0.35">
      <c r="Q75" s="3"/>
    </row>
    <row r="76" spans="17:17" x14ac:dyDescent="0.35">
      <c r="Q76" s="3"/>
    </row>
    <row r="77" spans="17:17" x14ac:dyDescent="0.35">
      <c r="Q77" s="3"/>
    </row>
    <row r="78" spans="17:17" x14ac:dyDescent="0.35">
      <c r="Q78" s="3"/>
    </row>
    <row r="79" spans="17:17" x14ac:dyDescent="0.35">
      <c r="Q79" s="3"/>
    </row>
    <row r="80" spans="17:17" x14ac:dyDescent="0.35">
      <c r="Q80" s="3"/>
    </row>
    <row r="81" spans="17:17" x14ac:dyDescent="0.35">
      <c r="Q81" s="3"/>
    </row>
    <row r="82" spans="17:17" x14ac:dyDescent="0.35">
      <c r="Q82" s="3"/>
    </row>
  </sheetData>
  <mergeCells count="44">
    <mergeCell ref="CK3:CN3"/>
    <mergeCell ref="BY2:CB2"/>
    <mergeCell ref="CC2:CF2"/>
    <mergeCell ref="CG2:CJ2"/>
    <mergeCell ref="CK2:CN2"/>
    <mergeCell ref="BU2:BX2"/>
    <mergeCell ref="BU3:BX3"/>
    <mergeCell ref="BY3:CB3"/>
    <mergeCell ref="CC3:CF3"/>
    <mergeCell ref="CG3:CJ3"/>
    <mergeCell ref="AP2:AT2"/>
    <mergeCell ref="O3:P3"/>
    <mergeCell ref="V1:BB1"/>
    <mergeCell ref="AA2:AE2"/>
    <mergeCell ref="AA3:AE3"/>
    <mergeCell ref="AF2:AJ2"/>
    <mergeCell ref="AF3:AJ3"/>
    <mergeCell ref="V2:Z2"/>
    <mergeCell ref="V3:Z3"/>
    <mergeCell ref="AK2:AO2"/>
    <mergeCell ref="AK3:AO3"/>
    <mergeCell ref="AP3:AT3"/>
    <mergeCell ref="AU2:AY2"/>
    <mergeCell ref="AU3:AY3"/>
    <mergeCell ref="BM2:BP2"/>
    <mergeCell ref="BQ2:BT2"/>
    <mergeCell ref="BQ3:BT3"/>
    <mergeCell ref="BM3:BN3"/>
    <mergeCell ref="AZ2:BD2"/>
    <mergeCell ref="AZ3:BD3"/>
    <mergeCell ref="C3:D3"/>
    <mergeCell ref="E3:F3"/>
    <mergeCell ref="G3:H3"/>
    <mergeCell ref="I3:J3"/>
    <mergeCell ref="C1:P1"/>
    <mergeCell ref="C2:D2"/>
    <mergeCell ref="E2:F2"/>
    <mergeCell ref="G2:H2"/>
    <mergeCell ref="I2:J2"/>
    <mergeCell ref="K2:L2"/>
    <mergeCell ref="M2:N2"/>
    <mergeCell ref="O2:P2"/>
    <mergeCell ref="K3:L3"/>
    <mergeCell ref="M3:N3"/>
  </mergeCells>
  <conditionalFormatting sqref="C5:P32">
    <cfRule type="containsText" dxfId="28" priority="386" operator="containsText" text="OFF">
      <formula>NOT(ISERROR(SEARCH("OFF",C5)))</formula>
    </cfRule>
    <cfRule type="containsText" dxfId="27" priority="388" operator="containsText" text="Off">
      <formula>NOT(ISERROR(SEARCH("Off",C5)))</formula>
    </cfRule>
    <cfRule type="containsText" dxfId="26" priority="390" operator="containsText" text="SP">
      <formula>NOT(ISERROR(SEARCH("SP",C5)))</formula>
    </cfRule>
  </conditionalFormatting>
  <conditionalFormatting sqref="Q5:R32">
    <cfRule type="cellIs" dxfId="25" priority="124" operator="greaterThan">
      <formula>2</formula>
    </cfRule>
  </conditionalFormatting>
  <conditionalFormatting sqref="T5:T32">
    <cfRule type="cellIs" dxfId="24" priority="128" operator="greaterThan">
      <formula>0</formula>
    </cfRule>
  </conditionalFormatting>
  <conditionalFormatting sqref="V5:X32 AA5:AC32 AF5:AH32 AK5:AM32 AP5:AR32 AU5:AW32 AZ5:BB32 BE5:BH32">
    <cfRule type="containsText" dxfId="23" priority="364" operator="containsText" text="n">
      <formula>NOT(ISERROR(SEARCH("n",V5)))</formula>
    </cfRule>
    <cfRule type="containsText" dxfId="22" priority="375" operator="containsText" text="TC">
      <formula>NOT(ISERROR(SEARCH("TC",V5)))</formula>
    </cfRule>
  </conditionalFormatting>
  <conditionalFormatting sqref="V5:X32 AA5:AC32 AF5:AH32 AK5:AM32 AP5:AR32 AU5:AW32 AZ5:BB32">
    <cfRule type="containsText" dxfId="21" priority="381" operator="containsText" text="APH2">
      <formula>NOT(ISERROR(SEARCH("APH2",V5)))</formula>
    </cfRule>
    <cfRule type="containsText" dxfId="20" priority="382" operator="containsText" text="APH1">
      <formula>NOT(ISERROR(SEARCH("APH1",V5)))</formula>
    </cfRule>
    <cfRule type="containsText" dxfId="19" priority="383" operator="containsText" text="SP">
      <formula>NOT(ISERROR(SEARCH("SP",V5)))</formula>
    </cfRule>
    <cfRule type="containsText" dxfId="18" priority="384" operator="containsText" text="N">
      <formula>NOT(ISERROR(SEARCH("N",V5)))</formula>
    </cfRule>
    <cfRule type="containsText" dxfId="17" priority="385" operator="containsText" text="PH">
      <formula>NOT(ISERROR(SEARCH("PH",V5)))</formula>
    </cfRule>
  </conditionalFormatting>
  <conditionalFormatting sqref="V5:BH32">
    <cfRule type="containsText" dxfId="16" priority="10" operator="containsText" text="N">
      <formula>NOT(ISERROR(SEARCH("N",V5)))</formula>
    </cfRule>
    <cfRule type="containsText" dxfId="15" priority="11" operator="containsText" text="N">
      <formula>NOT(ISERROR(SEARCH("N",V5)))</formula>
    </cfRule>
    <cfRule type="containsText" dxfId="14" priority="86" operator="containsText" text="SP">
      <formula>NOT(ISERROR(SEARCH("SP",V5)))</formula>
    </cfRule>
  </conditionalFormatting>
  <conditionalFormatting sqref="V5:BJ33">
    <cfRule type="containsText" dxfId="13" priority="9" operator="containsText" text="MLD">
      <formula>NOT(ISERROR(SEARCH("MLD",V5)))</formula>
    </cfRule>
  </conditionalFormatting>
  <conditionalFormatting sqref="Y5:Z32 AD5:AE32 AI5:AJ32 AN5:AO32 AS5:AT32 AX5:AY32 BC5:BD32">
    <cfRule type="containsText" dxfId="12" priority="81" operator="containsText" text="SP">
      <formula>NOT(ISERROR(SEARCH("SP",Y5)))</formula>
    </cfRule>
    <cfRule type="containsText" dxfId="11" priority="82" operator="containsText" text="n">
      <formula>NOT(ISERROR(SEARCH("n",Y5)))</formula>
    </cfRule>
    <cfRule type="containsText" dxfId="10" priority="83" operator="containsText" text="TC">
      <formula>NOT(ISERROR(SEARCH("TC",Y5)))</formula>
    </cfRule>
    <cfRule type="containsText" dxfId="9" priority="84" operator="containsText" text="APH2">
      <formula>NOT(ISERROR(SEARCH("APH2",Y5)))</formula>
    </cfRule>
    <cfRule type="containsText" dxfId="8" priority="85" operator="containsText" text="APH1">
      <formula>NOT(ISERROR(SEARCH("APH1",Y5)))</formula>
    </cfRule>
    <cfRule type="containsText" dxfId="7" priority="87" operator="containsText" text="N">
      <formula>NOT(ISERROR(SEARCH("N",Y5)))</formula>
    </cfRule>
    <cfRule type="containsText" dxfId="6" priority="88" operator="containsText" text="PH">
      <formula>NOT(ISERROR(SEARCH("PH",Y5)))</formula>
    </cfRule>
  </conditionalFormatting>
  <conditionalFormatting sqref="BL5:BL32 BS5:BT32 BW5:BX32 CA5:CB32 CE5:CF32 CI5:CJ32 CM5:CN32">
    <cfRule type="containsText" dxfId="5" priority="1" operator="containsText" text="Off">
      <formula>NOT(ISERROR(SEARCH("Off",BL5)))</formula>
    </cfRule>
  </conditionalFormatting>
  <conditionalFormatting sqref="BP5:BP32">
    <cfRule type="cellIs" dxfId="4" priority="75" operator="greaterThan">
      <formula>0.499305555555556</formula>
    </cfRule>
    <cfRule type="containsText" dxfId="3" priority="76" operator="containsText" text="Off">
      <formula>NOT(ISERROR(SEARCH("Off",BP5)))</formula>
    </cfRule>
    <cfRule type="cellIs" dxfId="2" priority="77" operator="lessThan">
      <formula>0.5</formula>
    </cfRule>
  </conditionalFormatting>
  <conditionalFormatting sqref="BT5:BT32 BX5:BX32 CB5:CB32 CF5:CF32 CJ5:CJ32 CN5:CN32">
    <cfRule type="cellIs" dxfId="1" priority="89" operator="greaterThan">
      <formula>0.499305555555556</formula>
    </cfRule>
    <cfRule type="cellIs" dxfId="0" priority="91" operator="lessThan">
      <formula>0.5</formula>
    </cfRule>
  </conditionalFormatting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sisl xmlns:xsd="http://www.w3.org/2001/XMLSchema" xmlns:xsi="http://www.w3.org/2001/XMLSchema-instance" xmlns="http://www.boldonjames.com/2008/01/sie/internal/label" sislVersion="0" policy="f77c8e10-11ff-4552-a862-0d9a5721c4ae" origin="userSelected">
  <element uid="id_classification_nonbusiness" value=""/>
</sisl>
</file>

<file path=customXml/itemProps1.xml><?xml version="1.0" encoding="utf-8"?>
<ds:datastoreItem xmlns:ds="http://schemas.openxmlformats.org/officeDocument/2006/customXml" ds:itemID="{C12AA0D4-10B7-446B-869A-916ADB4C342A}">
  <ds:schemaRefs>
    <ds:schemaRef ds:uri="http://www.w3.org/2001/XMLSchema"/>
    <ds:schemaRef ds:uri="http://www.boldonjames.com/2008/01/sie/internal/labe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11</vt:i4>
      </vt:variant>
      <vt:variant>
        <vt:lpstr>Named Ranges</vt:lpstr>
      </vt:variant>
      <vt:variant>
        <vt:i4>9</vt:i4>
      </vt:variant>
    </vt:vector>
  </HeadingPairs>
  <TitlesOfParts>
    <vt:vector size="20" baseType="lpstr">
      <vt:lpstr>Dvr </vt:lpstr>
      <vt:lpstr>DAS Sun</vt:lpstr>
      <vt:lpstr>DAS Mon</vt:lpstr>
      <vt:lpstr>DAS Tue</vt:lpstr>
      <vt:lpstr>DAS Wed</vt:lpstr>
      <vt:lpstr>DAS Thu</vt:lpstr>
      <vt:lpstr>DAS Fri</vt:lpstr>
      <vt:lpstr>DAS Sat</vt:lpstr>
      <vt:lpstr>Tng &amp; Det</vt:lpstr>
      <vt:lpstr>Phone#</vt:lpstr>
      <vt:lpstr>Hours</vt:lpstr>
      <vt:lpstr>'DAS Fri'!Print_Area</vt:lpstr>
      <vt:lpstr>'DAS Mon'!Print_Area</vt:lpstr>
      <vt:lpstr>'DAS Sat'!Print_Area</vt:lpstr>
      <vt:lpstr>'DAS Sun'!Print_Area</vt:lpstr>
      <vt:lpstr>'DAS Thu'!Print_Area</vt:lpstr>
      <vt:lpstr>'DAS Tue'!Print_Area</vt:lpstr>
      <vt:lpstr>'DAS Wed'!Print_Area</vt:lpstr>
      <vt:lpstr>'Dvr '!Print_Area</vt:lpstr>
      <vt:lpstr>'Tng &amp; Det'!Print_Area</vt:lpstr>
    </vt:vector>
  </TitlesOfParts>
  <Company>CtrlSoft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Ross Salt</dc:creator>
  <cp:lastModifiedBy>Raneem F. Alrashoud</cp:lastModifiedBy>
  <cp:lastPrinted>2021-10-11T07:28:30Z</cp:lastPrinted>
  <dcterms:created xsi:type="dcterms:W3CDTF">2018-02-19T05:47:28Z</dcterms:created>
  <dcterms:modified xsi:type="dcterms:W3CDTF">2025-09-17T11:48:10Z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IndexRef">
    <vt:lpwstr>5ff5d8ce-d957-4e7e-a1d0-04834f3501b7</vt:lpwstr>
  </property>
  <property fmtid="{D5CDD505-2E9C-101B-9397-08002B2CF9AE}" pid="3" name="bjSaver">
    <vt:lpwstr>aI551JkF0UPmVyyfnqLhI+S49LLBvAui</vt:lpwstr>
  </property>
  <property fmtid="{D5CDD505-2E9C-101B-9397-08002B2CF9AE}" pid="4" name="bjDocumentLabelXML">
    <vt:lpwstr>&lt;?xml version="1.0" encoding="us-ascii"?&gt;&lt;sisl xmlns:xsd="http://www.w3.org/2001/XMLSchema" xmlns:xsi="http://www.w3.org/2001/XMLSchema-instance" sislVersion="0" policy="f77c8e10-11ff-4552-a862-0d9a5721c4ae" origin="userSelected" xmlns="http://www.boldonj</vt:lpwstr>
  </property>
  <property fmtid="{D5CDD505-2E9C-101B-9397-08002B2CF9AE}" pid="5" name="bjDocumentLabelXML-0">
    <vt:lpwstr>ames.com/2008/01/sie/internal/label"&gt;&lt;element uid="id_classification_nonbusiness" value="" /&gt;&lt;/sisl&gt;</vt:lpwstr>
  </property>
  <property fmtid="{D5CDD505-2E9C-101B-9397-08002B2CF9AE}" pid="6" name="bjDocumentSecurityLabel">
    <vt:lpwstr>Public</vt:lpwstr>
  </property>
  <property fmtid="{D5CDD505-2E9C-101B-9397-08002B2CF9AE}" pid="7" name="bjClsUserRVM">
    <vt:lpwstr>[]</vt:lpwstr>
  </property>
  <property fmtid="{D5CDD505-2E9C-101B-9397-08002B2CF9AE}" pid="8" name="SecloreClassification">
    <vt:lpwstr>{"SAR Production PS (fd7522308546195fa6e7dc2159bd7864816f43ae)":{"ClassificationDisplayName":"Public","ClassificationMode":"ClassificationMode_UserDriven","LabelId":"5","Version":"1"}}</vt:lpwstr>
  </property>
  <property fmtid="{D5CDD505-2E9C-101B-9397-08002B2CF9AE}" pid="9" name="SecloreClassificationDisplayName_fd7522308546195fa6e7dc2159bd7864816f43ae">
    <vt:lpwstr>Public</vt:lpwstr>
  </property>
</Properties>
</file>