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Dammam\Rosters\"/>
    </mc:Choice>
  </mc:AlternateContent>
  <xr:revisionPtr revIDLastSave="0" documentId="13_ncr:1_{4A89BE83-10B0-44A6-AAE5-BB19FC38E9C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C" sheetId="1" r:id="rId1"/>
    <sheet name="DAS Sun" sheetId="3" r:id="rId2"/>
    <sheet name="DAS Mon" sheetId="22" r:id="rId3"/>
    <sheet name="DAS Tue" sheetId="28" r:id="rId4"/>
    <sheet name="DAS Wed" sheetId="24" r:id="rId5"/>
    <sheet name="DAS Thu" sheetId="25" r:id="rId6"/>
    <sheet name="DAS Fri" sheetId="26" r:id="rId7"/>
    <sheet name="DAS Sat" sheetId="27" r:id="rId8"/>
    <sheet name="Tng &amp; Det" sheetId="13" r:id="rId9"/>
    <sheet name="Phone#" sheetId="14" r:id="rId10"/>
    <sheet name="Hours" sheetId="29" state="hidden" r:id="rId11"/>
  </sheets>
  <definedNames>
    <definedName name="_xlnm.Print_Area" localSheetId="6">'DAS Fri'!$A$1:$M$64</definedName>
    <definedName name="_xlnm.Print_Area" localSheetId="2">'DAS Mon'!$A$1:$M$64</definedName>
    <definedName name="_xlnm.Print_Area" localSheetId="7">'DAS Sat'!$A$1:$M$67</definedName>
    <definedName name="_xlnm.Print_Area" localSheetId="1">'DAS Sun'!$A$1:$M$72</definedName>
    <definedName name="_xlnm.Print_Area" localSheetId="5">'DAS Thu'!$A$1:$M$67</definedName>
    <definedName name="_xlnm.Print_Area" localSheetId="3">'DAS Tue'!$A$1:$M$65</definedName>
    <definedName name="_xlnm.Print_Area" localSheetId="4">'DAS Wed'!$A$1:$M$72</definedName>
    <definedName name="_xlnm.Print_Area" localSheetId="9">'Phone#'!$A$1:$D$46</definedName>
    <definedName name="_xlnm.Print_Area" localSheetId="0">TC!$A$1:$AC$41</definedName>
    <definedName name="_xlnm.Print_Area" localSheetId="8">'Tng &amp; Det'!$A$1:$I$15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27" l="1"/>
  <c r="P10" i="27"/>
  <c r="Q10" i="27"/>
  <c r="R10" i="27"/>
  <c r="O11" i="27"/>
  <c r="P11" i="27"/>
  <c r="Q11" i="27"/>
  <c r="R11" i="27"/>
  <c r="O12" i="27"/>
  <c r="P12" i="27"/>
  <c r="Q12" i="27"/>
  <c r="R12" i="27"/>
  <c r="O13" i="27"/>
  <c r="P13" i="27"/>
  <c r="Q13" i="27"/>
  <c r="R13" i="27"/>
  <c r="O14" i="27"/>
  <c r="P14" i="27"/>
  <c r="Q14" i="27"/>
  <c r="R14" i="27"/>
  <c r="O15" i="27"/>
  <c r="P15" i="27"/>
  <c r="Q15" i="27"/>
  <c r="R15" i="27"/>
  <c r="O16" i="27"/>
  <c r="P16" i="27"/>
  <c r="Q16" i="27"/>
  <c r="R16" i="27"/>
  <c r="O17" i="27"/>
  <c r="P17" i="27"/>
  <c r="Q17" i="27"/>
  <c r="R17" i="27"/>
  <c r="O18" i="27"/>
  <c r="P18" i="27"/>
  <c r="Q18" i="27"/>
  <c r="R18" i="27"/>
  <c r="O19" i="27"/>
  <c r="P19" i="27"/>
  <c r="Q19" i="27"/>
  <c r="R19" i="27"/>
  <c r="O20" i="27"/>
  <c r="P20" i="27"/>
  <c r="Q20" i="27"/>
  <c r="R20" i="27"/>
  <c r="O21" i="27"/>
  <c r="P21" i="27"/>
  <c r="Q21" i="27"/>
  <c r="R21" i="27"/>
  <c r="O22" i="27"/>
  <c r="P22" i="27"/>
  <c r="Q22" i="27"/>
  <c r="R22" i="27"/>
  <c r="O23" i="27"/>
  <c r="P23" i="27"/>
  <c r="Q23" i="27"/>
  <c r="R23" i="27"/>
  <c r="O24" i="27"/>
  <c r="P24" i="27"/>
  <c r="Q24" i="27"/>
  <c r="R24" i="27"/>
  <c r="O25" i="27"/>
  <c r="P25" i="27"/>
  <c r="Q25" i="27"/>
  <c r="R25" i="27"/>
  <c r="O26" i="27"/>
  <c r="P26" i="27"/>
  <c r="Q26" i="27"/>
  <c r="R26" i="27"/>
  <c r="O27" i="27"/>
  <c r="P27" i="27"/>
  <c r="Q27" i="27"/>
  <c r="R27" i="27"/>
  <c r="O28" i="27"/>
  <c r="P28" i="27"/>
  <c r="Q28" i="27"/>
  <c r="R28" i="27"/>
  <c r="O29" i="27"/>
  <c r="P29" i="27"/>
  <c r="Q29" i="27"/>
  <c r="R29" i="27"/>
  <c r="O30" i="27"/>
  <c r="P30" i="27"/>
  <c r="Q30" i="27"/>
  <c r="R30" i="27"/>
  <c r="O31" i="27"/>
  <c r="P31" i="27"/>
  <c r="Q31" i="27"/>
  <c r="R31" i="27"/>
  <c r="O32" i="27"/>
  <c r="P32" i="27"/>
  <c r="Q32" i="27"/>
  <c r="R32" i="27"/>
  <c r="O33" i="27"/>
  <c r="P33" i="27"/>
  <c r="Q33" i="27"/>
  <c r="R33" i="27"/>
  <c r="O34" i="27"/>
  <c r="P34" i="27"/>
  <c r="Q34" i="27"/>
  <c r="R34" i="27"/>
  <c r="O35" i="27"/>
  <c r="P35" i="27"/>
  <c r="Q35" i="27"/>
  <c r="R35" i="27"/>
  <c r="O36" i="27"/>
  <c r="P36" i="27"/>
  <c r="Q36" i="27"/>
  <c r="R36" i="27"/>
  <c r="O37" i="27"/>
  <c r="P37" i="27"/>
  <c r="Q37" i="27"/>
  <c r="R37" i="27"/>
  <c r="O38" i="27"/>
  <c r="P38" i="27"/>
  <c r="Q38" i="27"/>
  <c r="R38" i="27"/>
  <c r="O39" i="27"/>
  <c r="P39" i="27"/>
  <c r="Q39" i="27"/>
  <c r="R39" i="27"/>
  <c r="O40" i="27"/>
  <c r="P40" i="27"/>
  <c r="Q40" i="27"/>
  <c r="R40" i="27"/>
  <c r="O41" i="27"/>
  <c r="P41" i="27"/>
  <c r="Q41" i="27"/>
  <c r="R41" i="27"/>
  <c r="O42" i="27"/>
  <c r="P42" i="27"/>
  <c r="Q42" i="27"/>
  <c r="R42" i="27"/>
  <c r="O43" i="27"/>
  <c r="P43" i="27"/>
  <c r="Q43" i="27"/>
  <c r="R43" i="27"/>
  <c r="O44" i="27"/>
  <c r="P44" i="27"/>
  <c r="Q44" i="27"/>
  <c r="R44" i="27"/>
  <c r="O45" i="27"/>
  <c r="P45" i="27"/>
  <c r="Q45" i="27"/>
  <c r="R45" i="27"/>
  <c r="O46" i="27"/>
  <c r="P46" i="27"/>
  <c r="Q46" i="27"/>
  <c r="R46" i="27"/>
  <c r="O47" i="27"/>
  <c r="P47" i="27"/>
  <c r="Q47" i="27"/>
  <c r="R47" i="27"/>
  <c r="O48" i="27"/>
  <c r="P48" i="27"/>
  <c r="Q48" i="27"/>
  <c r="R48" i="27"/>
  <c r="O49" i="27"/>
  <c r="P49" i="27"/>
  <c r="Q49" i="27"/>
  <c r="R49" i="27"/>
  <c r="O50" i="27"/>
  <c r="P50" i="27"/>
  <c r="Q50" i="27"/>
  <c r="R50" i="27"/>
  <c r="O51" i="27"/>
  <c r="P51" i="27"/>
  <c r="Q51" i="27"/>
  <c r="R51" i="27"/>
  <c r="O52" i="27"/>
  <c r="P52" i="27"/>
  <c r="Q52" i="27"/>
  <c r="R52" i="27"/>
  <c r="O53" i="27"/>
  <c r="P53" i="27"/>
  <c r="Q53" i="27"/>
  <c r="R53" i="27"/>
  <c r="E36" i="27"/>
  <c r="O10" i="26"/>
  <c r="P10" i="26"/>
  <c r="Q10" i="26"/>
  <c r="R10" i="26"/>
  <c r="O11" i="26"/>
  <c r="P11" i="26"/>
  <c r="Q11" i="26"/>
  <c r="R11" i="26"/>
  <c r="O12" i="26"/>
  <c r="P12" i="26"/>
  <c r="Q12" i="26"/>
  <c r="R12" i="26"/>
  <c r="O13" i="26"/>
  <c r="P13" i="26"/>
  <c r="Q13" i="26"/>
  <c r="R13" i="26"/>
  <c r="O14" i="26"/>
  <c r="P14" i="26"/>
  <c r="Q14" i="26"/>
  <c r="R14" i="26"/>
  <c r="O15" i="26"/>
  <c r="P15" i="26"/>
  <c r="Q15" i="26"/>
  <c r="R15" i="26"/>
  <c r="O16" i="26"/>
  <c r="P16" i="26"/>
  <c r="Q16" i="26"/>
  <c r="R16" i="26"/>
  <c r="O17" i="26"/>
  <c r="P17" i="26"/>
  <c r="Q17" i="26"/>
  <c r="R17" i="26"/>
  <c r="O18" i="26"/>
  <c r="P18" i="26"/>
  <c r="Q18" i="26"/>
  <c r="R18" i="26"/>
  <c r="O19" i="26"/>
  <c r="P19" i="26"/>
  <c r="Q19" i="26"/>
  <c r="R19" i="26"/>
  <c r="O20" i="26"/>
  <c r="P20" i="26"/>
  <c r="Q20" i="26"/>
  <c r="R20" i="26"/>
  <c r="O21" i="26"/>
  <c r="P21" i="26"/>
  <c r="Q21" i="26"/>
  <c r="R21" i="26"/>
  <c r="O22" i="26"/>
  <c r="P22" i="26"/>
  <c r="Q22" i="26"/>
  <c r="R22" i="26"/>
  <c r="O23" i="26"/>
  <c r="P23" i="26"/>
  <c r="Q23" i="26"/>
  <c r="R23" i="26"/>
  <c r="O24" i="26"/>
  <c r="P24" i="26"/>
  <c r="Q24" i="26"/>
  <c r="R24" i="26"/>
  <c r="O25" i="26"/>
  <c r="P25" i="26"/>
  <c r="Q25" i="26"/>
  <c r="R25" i="26"/>
  <c r="O26" i="26"/>
  <c r="P26" i="26"/>
  <c r="Q26" i="26"/>
  <c r="R26" i="26"/>
  <c r="O27" i="26"/>
  <c r="P27" i="26"/>
  <c r="Q27" i="26"/>
  <c r="R27" i="26"/>
  <c r="O28" i="26"/>
  <c r="P28" i="26"/>
  <c r="Q28" i="26"/>
  <c r="R28" i="26"/>
  <c r="O29" i="26"/>
  <c r="P29" i="26"/>
  <c r="Q29" i="26"/>
  <c r="R29" i="26"/>
  <c r="O30" i="26"/>
  <c r="P30" i="26"/>
  <c r="Q30" i="26"/>
  <c r="R30" i="26"/>
  <c r="O31" i="26"/>
  <c r="P31" i="26"/>
  <c r="Q31" i="26"/>
  <c r="R31" i="26"/>
  <c r="O32" i="26"/>
  <c r="P32" i="26"/>
  <c r="Q32" i="26"/>
  <c r="R32" i="26"/>
  <c r="O33" i="26"/>
  <c r="P33" i="26"/>
  <c r="Q33" i="26"/>
  <c r="R33" i="26"/>
  <c r="O34" i="26"/>
  <c r="P34" i="26"/>
  <c r="Q34" i="26"/>
  <c r="R34" i="26"/>
  <c r="O35" i="26"/>
  <c r="P35" i="26"/>
  <c r="Q35" i="26"/>
  <c r="R35" i="26"/>
  <c r="O36" i="26"/>
  <c r="P36" i="26"/>
  <c r="Q36" i="26"/>
  <c r="R36" i="26"/>
  <c r="O37" i="26"/>
  <c r="P37" i="26"/>
  <c r="Q37" i="26"/>
  <c r="R37" i="26"/>
  <c r="O38" i="26"/>
  <c r="P38" i="26"/>
  <c r="Q38" i="26"/>
  <c r="R38" i="26"/>
  <c r="O39" i="26"/>
  <c r="P39" i="26"/>
  <c r="Q39" i="26"/>
  <c r="R39" i="26"/>
  <c r="O40" i="26"/>
  <c r="P40" i="26"/>
  <c r="Q40" i="26"/>
  <c r="R40" i="26"/>
  <c r="O41" i="26"/>
  <c r="P41" i="26"/>
  <c r="Q41" i="26"/>
  <c r="R41" i="26"/>
  <c r="O42" i="26"/>
  <c r="P42" i="26"/>
  <c r="Q42" i="26"/>
  <c r="R42" i="26"/>
  <c r="O43" i="26"/>
  <c r="P43" i="26"/>
  <c r="Q43" i="26"/>
  <c r="R43" i="26"/>
  <c r="O44" i="26"/>
  <c r="P44" i="26"/>
  <c r="Q44" i="26"/>
  <c r="R44" i="26"/>
  <c r="O45" i="26"/>
  <c r="P45" i="26"/>
  <c r="Q45" i="26"/>
  <c r="R45" i="26"/>
  <c r="O46" i="26"/>
  <c r="P46" i="26"/>
  <c r="Q46" i="26"/>
  <c r="R46" i="26"/>
  <c r="O47" i="26"/>
  <c r="P47" i="26"/>
  <c r="Q47" i="26"/>
  <c r="R47" i="26"/>
  <c r="O48" i="26"/>
  <c r="P48" i="26"/>
  <c r="Q48" i="26"/>
  <c r="R48" i="26"/>
  <c r="O49" i="26"/>
  <c r="P49" i="26"/>
  <c r="Q49" i="26"/>
  <c r="R49" i="26"/>
  <c r="O50" i="26"/>
  <c r="P50" i="26"/>
  <c r="Q50" i="26"/>
  <c r="R50" i="26"/>
  <c r="O10" i="28"/>
  <c r="P10" i="28"/>
  <c r="Q10" i="28"/>
  <c r="R10" i="28"/>
  <c r="O11" i="28"/>
  <c r="P11" i="28"/>
  <c r="Q11" i="28"/>
  <c r="R11" i="28"/>
  <c r="O12" i="28"/>
  <c r="P12" i="28"/>
  <c r="Q12" i="28"/>
  <c r="R12" i="28"/>
  <c r="O13" i="28"/>
  <c r="P13" i="28"/>
  <c r="Q13" i="28"/>
  <c r="R13" i="28"/>
  <c r="O14" i="28"/>
  <c r="P14" i="28"/>
  <c r="Q14" i="28"/>
  <c r="R14" i="28"/>
  <c r="O15" i="28"/>
  <c r="P15" i="28"/>
  <c r="Q15" i="28"/>
  <c r="R15" i="28"/>
  <c r="O16" i="28"/>
  <c r="P16" i="28"/>
  <c r="Q16" i="28"/>
  <c r="R16" i="28"/>
  <c r="O17" i="28"/>
  <c r="P17" i="28"/>
  <c r="Q17" i="28"/>
  <c r="R17" i="28"/>
  <c r="O18" i="28"/>
  <c r="P18" i="28"/>
  <c r="Q18" i="28"/>
  <c r="R18" i="28"/>
  <c r="O19" i="28"/>
  <c r="P19" i="28"/>
  <c r="Q19" i="28"/>
  <c r="R19" i="28"/>
  <c r="O20" i="28"/>
  <c r="P20" i="28"/>
  <c r="Q20" i="28"/>
  <c r="R20" i="28"/>
  <c r="O21" i="28"/>
  <c r="P21" i="28"/>
  <c r="Q21" i="28"/>
  <c r="R21" i="28"/>
  <c r="O22" i="28"/>
  <c r="P22" i="28"/>
  <c r="Q22" i="28"/>
  <c r="R22" i="28"/>
  <c r="O23" i="28"/>
  <c r="P23" i="28"/>
  <c r="Q23" i="28"/>
  <c r="R23" i="28"/>
  <c r="O24" i="28"/>
  <c r="P24" i="28"/>
  <c r="Q24" i="28"/>
  <c r="R24" i="28"/>
  <c r="O25" i="28"/>
  <c r="P25" i="28"/>
  <c r="Q25" i="28"/>
  <c r="R25" i="28"/>
  <c r="O26" i="28"/>
  <c r="P26" i="28"/>
  <c r="Q26" i="28"/>
  <c r="R26" i="28"/>
  <c r="O27" i="28"/>
  <c r="P27" i="28"/>
  <c r="Q27" i="28"/>
  <c r="R27" i="28"/>
  <c r="O28" i="28"/>
  <c r="P28" i="28"/>
  <c r="Q28" i="28"/>
  <c r="R28" i="28"/>
  <c r="O29" i="28"/>
  <c r="P29" i="28"/>
  <c r="Q29" i="28"/>
  <c r="R29" i="28"/>
  <c r="O30" i="28"/>
  <c r="P30" i="28"/>
  <c r="Q30" i="28"/>
  <c r="R30" i="28"/>
  <c r="O31" i="28"/>
  <c r="P31" i="28"/>
  <c r="Q31" i="28"/>
  <c r="R31" i="28"/>
  <c r="O32" i="28"/>
  <c r="P32" i="28"/>
  <c r="Q32" i="28"/>
  <c r="R32" i="28"/>
  <c r="O33" i="28"/>
  <c r="P33" i="28"/>
  <c r="Q33" i="28"/>
  <c r="R33" i="28"/>
  <c r="O34" i="28"/>
  <c r="P34" i="28"/>
  <c r="Q34" i="28"/>
  <c r="R34" i="28"/>
  <c r="O35" i="28"/>
  <c r="P35" i="28"/>
  <c r="Q35" i="28"/>
  <c r="R35" i="28"/>
  <c r="O36" i="28"/>
  <c r="P36" i="28"/>
  <c r="Q36" i="28"/>
  <c r="R36" i="28"/>
  <c r="O37" i="28"/>
  <c r="P37" i="28"/>
  <c r="Q37" i="28"/>
  <c r="R37" i="28"/>
  <c r="O38" i="28"/>
  <c r="P38" i="28"/>
  <c r="Q38" i="28"/>
  <c r="R38" i="28"/>
  <c r="O39" i="28"/>
  <c r="P39" i="28"/>
  <c r="Q39" i="28"/>
  <c r="R39" i="28"/>
  <c r="O40" i="28"/>
  <c r="P40" i="28"/>
  <c r="Q40" i="28"/>
  <c r="R40" i="28"/>
  <c r="O41" i="28"/>
  <c r="P41" i="28"/>
  <c r="Q41" i="28"/>
  <c r="R41" i="28"/>
  <c r="O42" i="28"/>
  <c r="P42" i="28"/>
  <c r="Q42" i="28"/>
  <c r="R42" i="28"/>
  <c r="O43" i="28"/>
  <c r="P43" i="28"/>
  <c r="Q43" i="28"/>
  <c r="R43" i="28"/>
  <c r="O44" i="28"/>
  <c r="P44" i="28"/>
  <c r="Q44" i="28"/>
  <c r="R44" i="28"/>
  <c r="O45" i="28"/>
  <c r="P45" i="28"/>
  <c r="Q45" i="28"/>
  <c r="R45" i="28"/>
  <c r="O46" i="28"/>
  <c r="P46" i="28"/>
  <c r="Q46" i="28"/>
  <c r="R46" i="28"/>
  <c r="O47" i="28"/>
  <c r="P47" i="28"/>
  <c r="Q47" i="28"/>
  <c r="R47" i="28"/>
  <c r="O48" i="28"/>
  <c r="P48" i="28"/>
  <c r="Q48" i="28"/>
  <c r="R48" i="28"/>
  <c r="O49" i="28"/>
  <c r="P49" i="28"/>
  <c r="Q49" i="28"/>
  <c r="R49" i="28"/>
  <c r="O50" i="28"/>
  <c r="P50" i="28"/>
  <c r="Q50" i="28"/>
  <c r="R50" i="28"/>
  <c r="O51" i="28"/>
  <c r="P51" i="28"/>
  <c r="Q51" i="28"/>
  <c r="R51" i="28"/>
  <c r="O10" i="3"/>
  <c r="P10" i="3"/>
  <c r="Q10" i="3"/>
  <c r="R10" i="3"/>
  <c r="O11" i="3"/>
  <c r="P11" i="3"/>
  <c r="Q11" i="3"/>
  <c r="R11" i="3"/>
  <c r="O12" i="3"/>
  <c r="P12" i="3"/>
  <c r="Q12" i="3"/>
  <c r="R12" i="3"/>
  <c r="O13" i="3"/>
  <c r="P13" i="3"/>
  <c r="Q13" i="3"/>
  <c r="R13" i="3"/>
  <c r="O14" i="3"/>
  <c r="P14" i="3"/>
  <c r="Q14" i="3"/>
  <c r="R14" i="3"/>
  <c r="O15" i="3"/>
  <c r="P15" i="3"/>
  <c r="Q15" i="3"/>
  <c r="R15" i="3"/>
  <c r="O16" i="3"/>
  <c r="P16" i="3"/>
  <c r="Q16" i="3"/>
  <c r="R16" i="3"/>
  <c r="O17" i="3"/>
  <c r="P17" i="3"/>
  <c r="Q17" i="3"/>
  <c r="R17" i="3"/>
  <c r="O18" i="3"/>
  <c r="P18" i="3"/>
  <c r="Q18" i="3"/>
  <c r="R18" i="3"/>
  <c r="O19" i="3"/>
  <c r="P19" i="3"/>
  <c r="Q19" i="3"/>
  <c r="R19" i="3"/>
  <c r="O20" i="3"/>
  <c r="P20" i="3"/>
  <c r="Q20" i="3"/>
  <c r="R20" i="3"/>
  <c r="O21" i="3"/>
  <c r="P21" i="3"/>
  <c r="Q21" i="3"/>
  <c r="R21" i="3"/>
  <c r="O22" i="3"/>
  <c r="P22" i="3"/>
  <c r="Q22" i="3"/>
  <c r="R22" i="3"/>
  <c r="O23" i="3"/>
  <c r="P23" i="3"/>
  <c r="Q23" i="3"/>
  <c r="R23" i="3"/>
  <c r="O24" i="3"/>
  <c r="P24" i="3"/>
  <c r="Q24" i="3"/>
  <c r="R24" i="3"/>
  <c r="O25" i="3"/>
  <c r="P25" i="3"/>
  <c r="Q25" i="3"/>
  <c r="R25" i="3"/>
  <c r="O26" i="3"/>
  <c r="P26" i="3"/>
  <c r="Q26" i="3"/>
  <c r="R26" i="3"/>
  <c r="O27" i="3"/>
  <c r="P27" i="3"/>
  <c r="Q27" i="3"/>
  <c r="R27" i="3"/>
  <c r="O28" i="3"/>
  <c r="P28" i="3"/>
  <c r="Q28" i="3"/>
  <c r="R28" i="3"/>
  <c r="O29" i="3"/>
  <c r="P29" i="3"/>
  <c r="Q29" i="3"/>
  <c r="R29" i="3"/>
  <c r="O30" i="3"/>
  <c r="P30" i="3"/>
  <c r="Q30" i="3"/>
  <c r="R30" i="3"/>
  <c r="O31" i="3"/>
  <c r="P31" i="3"/>
  <c r="Q31" i="3"/>
  <c r="R31" i="3"/>
  <c r="O32" i="3"/>
  <c r="P32" i="3"/>
  <c r="Q32" i="3"/>
  <c r="R32" i="3"/>
  <c r="O33" i="3"/>
  <c r="P33" i="3"/>
  <c r="Q33" i="3"/>
  <c r="R33" i="3"/>
  <c r="O34" i="3"/>
  <c r="P34" i="3"/>
  <c r="Q34" i="3"/>
  <c r="R34" i="3"/>
  <c r="O35" i="3"/>
  <c r="P35" i="3"/>
  <c r="Q35" i="3"/>
  <c r="R35" i="3"/>
  <c r="O36" i="3"/>
  <c r="P36" i="3"/>
  <c r="Q36" i="3"/>
  <c r="R36" i="3"/>
  <c r="O37" i="3"/>
  <c r="P37" i="3"/>
  <c r="Q37" i="3"/>
  <c r="R37" i="3"/>
  <c r="O38" i="3"/>
  <c r="P38" i="3"/>
  <c r="Q38" i="3"/>
  <c r="R38" i="3"/>
  <c r="O39" i="3"/>
  <c r="P39" i="3"/>
  <c r="Q39" i="3"/>
  <c r="R39" i="3"/>
  <c r="O40" i="3"/>
  <c r="P40" i="3"/>
  <c r="Q40" i="3"/>
  <c r="R40" i="3"/>
  <c r="O41" i="3"/>
  <c r="P41" i="3"/>
  <c r="Q41" i="3"/>
  <c r="R41" i="3"/>
  <c r="O42" i="3"/>
  <c r="P42" i="3"/>
  <c r="Q42" i="3"/>
  <c r="R42" i="3"/>
  <c r="O43" i="3"/>
  <c r="P43" i="3"/>
  <c r="Q43" i="3"/>
  <c r="R43" i="3"/>
  <c r="O44" i="3"/>
  <c r="P44" i="3"/>
  <c r="Q44" i="3"/>
  <c r="R44" i="3"/>
  <c r="O45" i="3"/>
  <c r="P45" i="3"/>
  <c r="Q45" i="3"/>
  <c r="R45" i="3"/>
  <c r="O46" i="3"/>
  <c r="P46" i="3"/>
  <c r="Q46" i="3"/>
  <c r="R46" i="3"/>
  <c r="O47" i="3"/>
  <c r="P47" i="3"/>
  <c r="Q47" i="3"/>
  <c r="R47" i="3"/>
  <c r="O48" i="3"/>
  <c r="P48" i="3"/>
  <c r="Q48" i="3"/>
  <c r="R48" i="3"/>
  <c r="O49" i="3"/>
  <c r="P49" i="3"/>
  <c r="Q49" i="3"/>
  <c r="R49" i="3"/>
  <c r="O50" i="3"/>
  <c r="P50" i="3"/>
  <c r="Q50" i="3"/>
  <c r="R50" i="3"/>
  <c r="O51" i="3"/>
  <c r="P51" i="3"/>
  <c r="Q51" i="3"/>
  <c r="R51" i="3"/>
  <c r="O52" i="3"/>
  <c r="P52" i="3"/>
  <c r="Q52" i="3"/>
  <c r="R52" i="3"/>
  <c r="O53" i="3"/>
  <c r="P53" i="3"/>
  <c r="Q53" i="3"/>
  <c r="R53" i="3"/>
  <c r="O54" i="3"/>
  <c r="P54" i="3"/>
  <c r="Q54" i="3"/>
  <c r="R54" i="3"/>
  <c r="O55" i="3"/>
  <c r="P55" i="3"/>
  <c r="Q55" i="3"/>
  <c r="R55" i="3"/>
  <c r="I65" i="24"/>
  <c r="I64" i="3"/>
  <c r="E26" i="27"/>
  <c r="F28" i="27"/>
  <c r="F26" i="27"/>
  <c r="F24" i="27"/>
  <c r="F28" i="26"/>
  <c r="F26" i="26"/>
  <c r="F24" i="26"/>
  <c r="F20" i="26"/>
  <c r="E28" i="27"/>
  <c r="E24" i="27"/>
  <c r="E12" i="27"/>
  <c r="F12" i="27"/>
  <c r="F16" i="26"/>
  <c r="I69" i="27"/>
  <c r="I63" i="25"/>
  <c r="I61" i="24"/>
  <c r="E16" i="26"/>
  <c r="F36" i="26"/>
  <c r="F18" i="26"/>
  <c r="I68" i="27"/>
  <c r="I66" i="27"/>
  <c r="F42" i="27"/>
  <c r="I67" i="27"/>
  <c r="I61" i="27"/>
  <c r="F34" i="26"/>
  <c r="F38" i="27"/>
  <c r="F30" i="27"/>
  <c r="F42" i="26"/>
  <c r="F26" i="25"/>
  <c r="F40" i="26"/>
  <c r="F28" i="25"/>
  <c r="F30" i="26"/>
  <c r="F40" i="25"/>
  <c r="F14" i="25"/>
  <c r="F22" i="25"/>
  <c r="F36" i="25"/>
  <c r="E22" i="25"/>
  <c r="F10" i="25"/>
  <c r="F18" i="25"/>
  <c r="O27" i="24"/>
  <c r="P27" i="24"/>
  <c r="Q27" i="24"/>
  <c r="R27" i="24"/>
  <c r="I56" i="25"/>
  <c r="F30" i="24"/>
  <c r="F24" i="25"/>
  <c r="I62" i="25"/>
  <c r="F20" i="25"/>
  <c r="F26" i="24"/>
  <c r="F30" i="28"/>
  <c r="E30" i="28"/>
  <c r="F22" i="28"/>
  <c r="F32" i="22"/>
  <c r="F30" i="22"/>
  <c r="F18" i="3" l="1"/>
  <c r="F40" i="24"/>
  <c r="P10" i="25"/>
  <c r="Q10" i="25"/>
  <c r="R10" i="25"/>
  <c r="O11" i="25"/>
  <c r="P11" i="25"/>
  <c r="Q11" i="25"/>
  <c r="R11" i="25"/>
  <c r="P12" i="25"/>
  <c r="Q12" i="25"/>
  <c r="R12" i="25"/>
  <c r="O13" i="25"/>
  <c r="P13" i="25"/>
  <c r="Q13" i="25"/>
  <c r="R13" i="25"/>
  <c r="P14" i="25"/>
  <c r="Q14" i="25"/>
  <c r="R14" i="25"/>
  <c r="O15" i="25"/>
  <c r="P15" i="25"/>
  <c r="Q15" i="25"/>
  <c r="R15" i="25"/>
  <c r="P16" i="25"/>
  <c r="Q16" i="25"/>
  <c r="R16" i="25"/>
  <c r="O17" i="25"/>
  <c r="P17" i="25"/>
  <c r="Q17" i="25"/>
  <c r="R17" i="25"/>
  <c r="P18" i="25"/>
  <c r="Q18" i="25"/>
  <c r="R18" i="25"/>
  <c r="O19" i="25"/>
  <c r="P19" i="25"/>
  <c r="Q19" i="25"/>
  <c r="R19" i="25"/>
  <c r="P20" i="25"/>
  <c r="Q20" i="25"/>
  <c r="R20" i="25"/>
  <c r="O21" i="25"/>
  <c r="P21" i="25"/>
  <c r="Q21" i="25"/>
  <c r="R21" i="25"/>
  <c r="P22" i="25"/>
  <c r="Q22" i="25"/>
  <c r="R22" i="25"/>
  <c r="O23" i="25"/>
  <c r="P23" i="25"/>
  <c r="Q23" i="25"/>
  <c r="R23" i="25"/>
  <c r="P24" i="25"/>
  <c r="Q24" i="25"/>
  <c r="R24" i="25"/>
  <c r="O25" i="25"/>
  <c r="P25" i="25"/>
  <c r="Q25" i="25"/>
  <c r="R25" i="25"/>
  <c r="P26" i="25"/>
  <c r="Q26" i="25"/>
  <c r="R26" i="25"/>
  <c r="O27" i="25"/>
  <c r="P27" i="25"/>
  <c r="Q27" i="25"/>
  <c r="R27" i="25"/>
  <c r="P28" i="25"/>
  <c r="Q28" i="25"/>
  <c r="R28" i="25"/>
  <c r="O29" i="25"/>
  <c r="P29" i="25"/>
  <c r="Q29" i="25"/>
  <c r="R29" i="25"/>
  <c r="P30" i="25"/>
  <c r="Q30" i="25"/>
  <c r="R30" i="25"/>
  <c r="O31" i="25"/>
  <c r="P31" i="25"/>
  <c r="Q31" i="25"/>
  <c r="R31" i="25"/>
  <c r="P32" i="25"/>
  <c r="Q32" i="25"/>
  <c r="R32" i="25"/>
  <c r="O33" i="25"/>
  <c r="P33" i="25"/>
  <c r="Q33" i="25"/>
  <c r="R33" i="25"/>
  <c r="P34" i="25"/>
  <c r="Q34" i="25"/>
  <c r="R34" i="25"/>
  <c r="O35" i="25"/>
  <c r="P35" i="25"/>
  <c r="Q35" i="25"/>
  <c r="R35" i="25"/>
  <c r="P36" i="25"/>
  <c r="Q36" i="25"/>
  <c r="R36" i="25"/>
  <c r="O37" i="25"/>
  <c r="P37" i="25"/>
  <c r="Q37" i="25"/>
  <c r="R37" i="25"/>
  <c r="P38" i="25"/>
  <c r="Q38" i="25"/>
  <c r="R38" i="25"/>
  <c r="O39" i="25"/>
  <c r="P39" i="25"/>
  <c r="Q39" i="25"/>
  <c r="R39" i="25"/>
  <c r="P40" i="25"/>
  <c r="Q40" i="25"/>
  <c r="R40" i="25"/>
  <c r="O41" i="25"/>
  <c r="P41" i="25"/>
  <c r="Q41" i="25"/>
  <c r="R41" i="25"/>
  <c r="P42" i="25"/>
  <c r="Q42" i="25"/>
  <c r="R42" i="25"/>
  <c r="O43" i="25"/>
  <c r="P43" i="25"/>
  <c r="Q43" i="25"/>
  <c r="R43" i="25"/>
  <c r="P44" i="25"/>
  <c r="Q44" i="25"/>
  <c r="R44" i="25"/>
  <c r="O45" i="25"/>
  <c r="P45" i="25"/>
  <c r="Q45" i="25"/>
  <c r="R45" i="25"/>
  <c r="O46" i="25"/>
  <c r="P46" i="25"/>
  <c r="Q46" i="25"/>
  <c r="R46" i="25"/>
  <c r="O47" i="25"/>
  <c r="P47" i="25"/>
  <c r="Q47" i="25"/>
  <c r="R47" i="25"/>
  <c r="O48" i="25"/>
  <c r="P48" i="25"/>
  <c r="Q48" i="25"/>
  <c r="R48" i="25"/>
  <c r="O49" i="25"/>
  <c r="P49" i="25"/>
  <c r="Q49" i="25"/>
  <c r="R49" i="25"/>
  <c r="O50" i="25"/>
  <c r="P50" i="25"/>
  <c r="Q50" i="25"/>
  <c r="R50" i="25"/>
  <c r="O51" i="25"/>
  <c r="P51" i="25"/>
  <c r="Q51" i="25"/>
  <c r="R51" i="25"/>
  <c r="O52" i="25"/>
  <c r="P52" i="25"/>
  <c r="Q52" i="25"/>
  <c r="R52" i="25"/>
  <c r="E40" i="27"/>
  <c r="E34" i="25"/>
  <c r="O34" i="25" s="1"/>
  <c r="P10" i="24"/>
  <c r="Q10" i="24"/>
  <c r="R10" i="24"/>
  <c r="O11" i="24"/>
  <c r="P11" i="24"/>
  <c r="Q11" i="24"/>
  <c r="R11" i="24"/>
  <c r="P12" i="24"/>
  <c r="Q12" i="24"/>
  <c r="R12" i="24"/>
  <c r="O13" i="24"/>
  <c r="P13" i="24"/>
  <c r="Q13" i="24"/>
  <c r="R13" i="24"/>
  <c r="P14" i="24"/>
  <c r="Q14" i="24"/>
  <c r="R14" i="24"/>
  <c r="O15" i="24"/>
  <c r="P15" i="24"/>
  <c r="Q15" i="24"/>
  <c r="R15" i="24"/>
  <c r="P16" i="24"/>
  <c r="Q16" i="24"/>
  <c r="R16" i="24"/>
  <c r="O17" i="24"/>
  <c r="P17" i="24"/>
  <c r="Q17" i="24"/>
  <c r="R17" i="24"/>
  <c r="P18" i="24"/>
  <c r="Q18" i="24"/>
  <c r="R18" i="24"/>
  <c r="O19" i="24"/>
  <c r="P19" i="24"/>
  <c r="Q19" i="24"/>
  <c r="R19" i="24"/>
  <c r="P20" i="24"/>
  <c r="Q20" i="24"/>
  <c r="R20" i="24"/>
  <c r="O21" i="24"/>
  <c r="P21" i="24"/>
  <c r="Q21" i="24"/>
  <c r="R21" i="24"/>
  <c r="P22" i="24"/>
  <c r="Q22" i="24"/>
  <c r="R22" i="24"/>
  <c r="O23" i="24"/>
  <c r="P23" i="24"/>
  <c r="Q23" i="24"/>
  <c r="R23" i="24"/>
  <c r="P24" i="24"/>
  <c r="Q24" i="24"/>
  <c r="R24" i="24"/>
  <c r="O25" i="24"/>
  <c r="P25" i="24"/>
  <c r="Q25" i="24"/>
  <c r="R25" i="24"/>
  <c r="P26" i="24"/>
  <c r="Q26" i="24"/>
  <c r="R26" i="24"/>
  <c r="P28" i="24"/>
  <c r="Q28" i="24"/>
  <c r="R28" i="24"/>
  <c r="O29" i="24"/>
  <c r="P29" i="24"/>
  <c r="Q29" i="24"/>
  <c r="R29" i="24"/>
  <c r="P30" i="24"/>
  <c r="Q30" i="24"/>
  <c r="R30" i="24"/>
  <c r="O31" i="24"/>
  <c r="P31" i="24"/>
  <c r="Q31" i="24"/>
  <c r="R31" i="24"/>
  <c r="P32" i="24"/>
  <c r="Q32" i="24"/>
  <c r="R32" i="24"/>
  <c r="O33" i="24"/>
  <c r="P33" i="24"/>
  <c r="Q33" i="24"/>
  <c r="R33" i="24"/>
  <c r="P34" i="24"/>
  <c r="Q34" i="24"/>
  <c r="R34" i="24"/>
  <c r="O35" i="24"/>
  <c r="P35" i="24"/>
  <c r="Q35" i="24"/>
  <c r="R35" i="24"/>
  <c r="P36" i="24"/>
  <c r="Q36" i="24"/>
  <c r="R36" i="24"/>
  <c r="O37" i="24"/>
  <c r="P37" i="24"/>
  <c r="Q37" i="24"/>
  <c r="R37" i="24"/>
  <c r="P38" i="24"/>
  <c r="Q38" i="24"/>
  <c r="R38" i="24"/>
  <c r="O39" i="24"/>
  <c r="P39" i="24"/>
  <c r="Q39" i="24"/>
  <c r="R39" i="24"/>
  <c r="P40" i="24"/>
  <c r="Q40" i="24"/>
  <c r="R40" i="24"/>
  <c r="O41" i="24"/>
  <c r="P41" i="24"/>
  <c r="Q41" i="24"/>
  <c r="R41" i="24"/>
  <c r="P42" i="24"/>
  <c r="Q42" i="24"/>
  <c r="R42" i="24"/>
  <c r="O43" i="24"/>
  <c r="P43" i="24"/>
  <c r="Q43" i="24"/>
  <c r="R43" i="24"/>
  <c r="P44" i="24"/>
  <c r="Q44" i="24"/>
  <c r="R44" i="24"/>
  <c r="O45" i="24"/>
  <c r="P45" i="24"/>
  <c r="Q45" i="24"/>
  <c r="R45" i="24"/>
  <c r="P46" i="24"/>
  <c r="Q46" i="24"/>
  <c r="R46" i="24"/>
  <c r="O47" i="24"/>
  <c r="P47" i="24"/>
  <c r="Q47" i="24"/>
  <c r="R47" i="24"/>
  <c r="O48" i="24"/>
  <c r="P48" i="24"/>
  <c r="Q48" i="24"/>
  <c r="R48" i="24"/>
  <c r="O49" i="24"/>
  <c r="P49" i="24"/>
  <c r="Q49" i="24"/>
  <c r="R49" i="24"/>
  <c r="O50" i="24"/>
  <c r="P50" i="24"/>
  <c r="Q50" i="24"/>
  <c r="R50" i="24"/>
  <c r="O51" i="24"/>
  <c r="P51" i="24"/>
  <c r="Q51" i="24"/>
  <c r="R51" i="24"/>
  <c r="O52" i="24"/>
  <c r="P52" i="24"/>
  <c r="Q52" i="24"/>
  <c r="R52" i="24"/>
  <c r="O53" i="24"/>
  <c r="P53" i="24"/>
  <c r="Q53" i="24"/>
  <c r="R53" i="24"/>
  <c r="O54" i="24"/>
  <c r="P54" i="24"/>
  <c r="Q54" i="24"/>
  <c r="R54" i="24"/>
  <c r="O55" i="24"/>
  <c r="P55" i="24"/>
  <c r="Q55" i="24"/>
  <c r="R55" i="24"/>
  <c r="P10" i="22"/>
  <c r="Q10" i="22"/>
  <c r="R10" i="22"/>
  <c r="O11" i="22"/>
  <c r="P11" i="22"/>
  <c r="Q11" i="22"/>
  <c r="R11" i="22"/>
  <c r="P12" i="22"/>
  <c r="Q12" i="22"/>
  <c r="R12" i="22"/>
  <c r="O13" i="22"/>
  <c r="P13" i="22"/>
  <c r="Q13" i="22"/>
  <c r="R13" i="22"/>
  <c r="P14" i="22"/>
  <c r="Q14" i="22"/>
  <c r="R14" i="22"/>
  <c r="O15" i="22"/>
  <c r="P15" i="22"/>
  <c r="Q15" i="22"/>
  <c r="R15" i="22"/>
  <c r="P16" i="22"/>
  <c r="Q16" i="22"/>
  <c r="R16" i="22"/>
  <c r="O17" i="22"/>
  <c r="P17" i="22"/>
  <c r="Q17" i="22"/>
  <c r="R17" i="22"/>
  <c r="P18" i="22"/>
  <c r="Q18" i="22"/>
  <c r="R18" i="22"/>
  <c r="O19" i="22"/>
  <c r="P19" i="22"/>
  <c r="Q19" i="22"/>
  <c r="R19" i="22"/>
  <c r="P20" i="22"/>
  <c r="Q20" i="22"/>
  <c r="R20" i="22"/>
  <c r="O21" i="22"/>
  <c r="P21" i="22"/>
  <c r="Q21" i="22"/>
  <c r="R21" i="22"/>
  <c r="P22" i="22"/>
  <c r="Q22" i="22"/>
  <c r="R22" i="22"/>
  <c r="O23" i="22"/>
  <c r="P23" i="22"/>
  <c r="Q23" i="22"/>
  <c r="R23" i="22"/>
  <c r="P24" i="22"/>
  <c r="Q24" i="22"/>
  <c r="R24" i="22"/>
  <c r="O25" i="22"/>
  <c r="P25" i="22"/>
  <c r="Q25" i="22"/>
  <c r="R25" i="22"/>
  <c r="P26" i="22"/>
  <c r="Q26" i="22"/>
  <c r="R26" i="22"/>
  <c r="O27" i="22"/>
  <c r="P27" i="22"/>
  <c r="Q27" i="22"/>
  <c r="R27" i="22"/>
  <c r="P28" i="22"/>
  <c r="Q28" i="22"/>
  <c r="R28" i="22"/>
  <c r="O29" i="22"/>
  <c r="P29" i="22"/>
  <c r="Q29" i="22"/>
  <c r="R29" i="22"/>
  <c r="P30" i="22"/>
  <c r="Q30" i="22"/>
  <c r="R30" i="22"/>
  <c r="O31" i="22"/>
  <c r="P31" i="22"/>
  <c r="Q31" i="22"/>
  <c r="R31" i="22"/>
  <c r="P32" i="22"/>
  <c r="Q32" i="22"/>
  <c r="R32" i="22"/>
  <c r="O33" i="22"/>
  <c r="P33" i="22"/>
  <c r="Q33" i="22"/>
  <c r="R33" i="22"/>
  <c r="P34" i="22"/>
  <c r="Q34" i="22"/>
  <c r="R34" i="22"/>
  <c r="O35" i="22"/>
  <c r="P35" i="22"/>
  <c r="Q35" i="22"/>
  <c r="R35" i="22"/>
  <c r="P36" i="22"/>
  <c r="Q36" i="22"/>
  <c r="R36" i="22"/>
  <c r="O37" i="22"/>
  <c r="P37" i="22"/>
  <c r="Q37" i="22"/>
  <c r="R37" i="22"/>
  <c r="P38" i="22"/>
  <c r="Q38" i="22"/>
  <c r="R38" i="22"/>
  <c r="O39" i="22"/>
  <c r="P39" i="22"/>
  <c r="Q39" i="22"/>
  <c r="R39" i="22"/>
  <c r="P40" i="22"/>
  <c r="Q40" i="22"/>
  <c r="R40" i="22"/>
  <c r="O41" i="22"/>
  <c r="P41" i="22"/>
  <c r="Q41" i="22"/>
  <c r="R41" i="22"/>
  <c r="P42" i="22"/>
  <c r="Q42" i="22"/>
  <c r="R42" i="22"/>
  <c r="O43" i="22"/>
  <c r="P43" i="22"/>
  <c r="Q43" i="22"/>
  <c r="R43" i="22"/>
  <c r="O44" i="22"/>
  <c r="P44" i="22"/>
  <c r="Q44" i="22"/>
  <c r="R44" i="22"/>
  <c r="O45" i="22"/>
  <c r="P45" i="22"/>
  <c r="Q45" i="22"/>
  <c r="R45" i="22"/>
  <c r="O46" i="22"/>
  <c r="P46" i="22"/>
  <c r="Q46" i="22"/>
  <c r="R46" i="22"/>
  <c r="O47" i="22"/>
  <c r="P47" i="22"/>
  <c r="Q47" i="22"/>
  <c r="R47" i="22"/>
  <c r="O48" i="22"/>
  <c r="P48" i="22"/>
  <c r="Q48" i="22"/>
  <c r="R48" i="22"/>
  <c r="O49" i="22"/>
  <c r="P49" i="22"/>
  <c r="Q49" i="22"/>
  <c r="R49" i="22"/>
  <c r="O50" i="22"/>
  <c r="P50" i="22"/>
  <c r="Q50" i="22"/>
  <c r="R50" i="22"/>
  <c r="O51" i="22"/>
  <c r="P51" i="22"/>
  <c r="Q51" i="22"/>
  <c r="R51" i="22"/>
  <c r="E42" i="27"/>
  <c r="E38" i="27"/>
  <c r="E32" i="27"/>
  <c r="E22" i="27"/>
  <c r="E20" i="27"/>
  <c r="E16" i="27"/>
  <c r="E14" i="27"/>
  <c r="E18" i="27"/>
  <c r="E34" i="27"/>
  <c r="E30" i="27"/>
  <c r="E40" i="26"/>
  <c r="E42" i="26"/>
  <c r="E44" i="25" l="1"/>
  <c r="O44" i="25" s="1"/>
  <c r="E38" i="26" l="1"/>
  <c r="E34" i="26"/>
  <c r="E30" i="26"/>
  <c r="E32" i="26"/>
  <c r="E26" i="26"/>
  <c r="E22" i="26"/>
  <c r="E18" i="26"/>
  <c r="E44" i="27"/>
  <c r="E20" i="26"/>
  <c r="E32" i="24"/>
  <c r="O32" i="24" s="1"/>
  <c r="F52" i="25" l="1"/>
  <c r="E14" i="26" l="1"/>
  <c r="U11" i="1"/>
  <c r="U17" i="1"/>
  <c r="AC14" i="1"/>
  <c r="P12" i="29" s="1"/>
  <c r="Y14" i="1"/>
  <c r="E36" i="1"/>
  <c r="E15" i="1"/>
  <c r="D13" i="29" s="1"/>
  <c r="AC19" i="1"/>
  <c r="AC31" i="1"/>
  <c r="P29" i="29" s="1"/>
  <c r="U18" i="1"/>
  <c r="L16" i="29" s="1"/>
  <c r="U12" i="1"/>
  <c r="U29" i="1"/>
  <c r="U27" i="1"/>
  <c r="Q27" i="1"/>
  <c r="Q23" i="1"/>
  <c r="M29" i="1"/>
  <c r="M24" i="1"/>
  <c r="Q24" i="1"/>
  <c r="J22" i="29" s="1"/>
  <c r="Q30" i="1"/>
  <c r="I30" i="1"/>
  <c r="F28" i="29" s="1"/>
  <c r="I23" i="1"/>
  <c r="F21" i="29" s="1"/>
  <c r="M23" i="1"/>
  <c r="M14" i="1"/>
  <c r="H12" i="29" s="1"/>
  <c r="I20" i="1"/>
  <c r="F18" i="29" s="1"/>
  <c r="I19" i="1"/>
  <c r="E19" i="1"/>
  <c r="E14" i="1"/>
  <c r="D12" i="29" s="1"/>
  <c r="U36" i="1"/>
  <c r="L34" i="29" s="1"/>
  <c r="E36" i="26"/>
  <c r="P9" i="29"/>
  <c r="P15" i="29"/>
  <c r="P17" i="29"/>
  <c r="P21" i="29"/>
  <c r="P25" i="29"/>
  <c r="P28" i="29"/>
  <c r="P31" i="29"/>
  <c r="P35" i="29"/>
  <c r="N9" i="29"/>
  <c r="N12" i="29"/>
  <c r="N15" i="29"/>
  <c r="N20" i="29"/>
  <c r="N25" i="29"/>
  <c r="N28" i="29"/>
  <c r="N31" i="29"/>
  <c r="N32" i="29"/>
  <c r="N35" i="29"/>
  <c r="L8" i="29"/>
  <c r="L9" i="29"/>
  <c r="L10" i="29"/>
  <c r="L12" i="29"/>
  <c r="L15" i="29"/>
  <c r="L19" i="29"/>
  <c r="L20" i="29"/>
  <c r="L25" i="29"/>
  <c r="L27" i="29"/>
  <c r="L28" i="29"/>
  <c r="L31" i="29"/>
  <c r="L32" i="29"/>
  <c r="L35" i="29"/>
  <c r="J7" i="29"/>
  <c r="J8" i="29"/>
  <c r="J12" i="29"/>
  <c r="J13" i="29"/>
  <c r="J17" i="29"/>
  <c r="J18" i="29"/>
  <c r="J19" i="29"/>
  <c r="J21" i="29"/>
  <c r="J25" i="29"/>
  <c r="J28" i="29"/>
  <c r="J33" i="29"/>
  <c r="J34" i="29"/>
  <c r="F10" i="29"/>
  <c r="F11" i="29"/>
  <c r="F14" i="29"/>
  <c r="F17" i="29"/>
  <c r="F22" i="29"/>
  <c r="F23" i="29"/>
  <c r="F24" i="29"/>
  <c r="F26" i="29"/>
  <c r="F27" i="29"/>
  <c r="F29" i="29"/>
  <c r="F30" i="29"/>
  <c r="D6" i="29"/>
  <c r="D10" i="29"/>
  <c r="D14" i="29"/>
  <c r="D16" i="29"/>
  <c r="D17" i="29"/>
  <c r="D22" i="29"/>
  <c r="D26" i="29"/>
  <c r="D27" i="29"/>
  <c r="D29" i="29"/>
  <c r="D34" i="29"/>
  <c r="H7" i="29"/>
  <c r="H11" i="29"/>
  <c r="H13" i="29"/>
  <c r="H17" i="29"/>
  <c r="H18" i="29"/>
  <c r="H21" i="29"/>
  <c r="H22" i="29"/>
  <c r="H23" i="29"/>
  <c r="H24" i="29"/>
  <c r="H27" i="29"/>
  <c r="H30" i="29"/>
  <c r="H33" i="29"/>
  <c r="H34" i="29"/>
  <c r="E12" i="25"/>
  <c r="O12" i="25" s="1"/>
  <c r="E34" i="24"/>
  <c r="O34" i="24" s="1"/>
  <c r="E27" i="1"/>
  <c r="D25" i="29" s="1"/>
  <c r="E26" i="1"/>
  <c r="D24" i="29" s="1"/>
  <c r="AC25" i="1"/>
  <c r="P23" i="29" s="1"/>
  <c r="Y25" i="1"/>
  <c r="N23" i="29" s="1"/>
  <c r="U25" i="1"/>
  <c r="L23" i="29" s="1"/>
  <c r="Q25" i="1"/>
  <c r="J23" i="29" s="1"/>
  <c r="AC26" i="1"/>
  <c r="P24" i="29" s="1"/>
  <c r="Y26" i="1"/>
  <c r="N24" i="29" s="1"/>
  <c r="U26" i="1"/>
  <c r="L24" i="29" s="1"/>
  <c r="Q26" i="1"/>
  <c r="J24" i="29" s="1"/>
  <c r="M10" i="1"/>
  <c r="H8" i="29" s="1"/>
  <c r="M34" i="1"/>
  <c r="H32" i="29" s="1"/>
  <c r="U31" i="1"/>
  <c r="L29" i="29" s="1"/>
  <c r="M21" i="1"/>
  <c r="H19" i="29" s="1"/>
  <c r="M31" i="1"/>
  <c r="H29" i="29" s="1"/>
  <c r="U19" i="1"/>
  <c r="L17" i="29" s="1"/>
  <c r="Q37" i="1"/>
  <c r="J35" i="29" s="1"/>
  <c r="M37" i="1"/>
  <c r="H35" i="29" s="1"/>
  <c r="I37" i="1"/>
  <c r="F35" i="29" s="1"/>
  <c r="E37" i="1"/>
  <c r="D35" i="29" s="1"/>
  <c r="U28" i="1"/>
  <c r="L26" i="29" s="1"/>
  <c r="Q28" i="1"/>
  <c r="J26" i="29" s="1"/>
  <c r="M28" i="1"/>
  <c r="H26" i="29" s="1"/>
  <c r="AC28" i="1"/>
  <c r="P26" i="29" s="1"/>
  <c r="Y28" i="1"/>
  <c r="N26" i="29" s="1"/>
  <c r="Q32" i="1"/>
  <c r="J30" i="29" s="1"/>
  <c r="U32" i="1"/>
  <c r="L30" i="29" s="1"/>
  <c r="Y32" i="1"/>
  <c r="N30" i="29" s="1"/>
  <c r="AC35" i="1"/>
  <c r="P33" i="29" s="1"/>
  <c r="Y35" i="1"/>
  <c r="N33" i="29" s="1"/>
  <c r="U35" i="1"/>
  <c r="L33" i="29" s="1"/>
  <c r="I36" i="1"/>
  <c r="F34" i="29" s="1"/>
  <c r="I34" i="1"/>
  <c r="F32" i="29" s="1"/>
  <c r="E34" i="1"/>
  <c r="D32" i="29" s="1"/>
  <c r="Y20" i="1" l="1"/>
  <c r="N18" i="29" s="1"/>
  <c r="U20" i="1"/>
  <c r="L18" i="29" s="1"/>
  <c r="Y18" i="1"/>
  <c r="N16" i="29" s="1"/>
  <c r="I15" i="1"/>
  <c r="F13" i="29" s="1"/>
  <c r="U15" i="1"/>
  <c r="L13" i="29" s="1"/>
  <c r="I14" i="1"/>
  <c r="F12" i="29" s="1"/>
  <c r="E20" i="1"/>
  <c r="D18" i="29" s="1"/>
  <c r="E30" i="1"/>
  <c r="D28" i="29" s="1"/>
  <c r="AC29" i="1"/>
  <c r="P27" i="29" s="1"/>
  <c r="Y29" i="1"/>
  <c r="N27" i="29" s="1"/>
  <c r="E21" i="1"/>
  <c r="D19" i="29" s="1"/>
  <c r="E22" i="1"/>
  <c r="D20" i="29" s="1"/>
  <c r="Y23" i="1"/>
  <c r="N21" i="29" s="1"/>
  <c r="U23" i="1"/>
  <c r="L21" i="29" s="1"/>
  <c r="Q17" i="1"/>
  <c r="J15" i="29" s="1"/>
  <c r="M17" i="1"/>
  <c r="H15" i="29" s="1"/>
  <c r="I17" i="1"/>
  <c r="F15" i="29" s="1"/>
  <c r="E17" i="1"/>
  <c r="D15" i="29" s="1"/>
  <c r="Q13" i="1"/>
  <c r="J11" i="29" s="1"/>
  <c r="Q11" i="1"/>
  <c r="J9" i="29" s="1"/>
  <c r="M11" i="1"/>
  <c r="H9" i="29" s="1"/>
  <c r="I11" i="1"/>
  <c r="F9" i="29" s="1"/>
  <c r="E11" i="1"/>
  <c r="D9" i="29" s="1"/>
  <c r="AC10" i="1"/>
  <c r="P8" i="29" s="1"/>
  <c r="Y10" i="1"/>
  <c r="N8" i="29" s="1"/>
  <c r="I10" i="1"/>
  <c r="F8" i="29" s="1"/>
  <c r="E10" i="1"/>
  <c r="D8" i="29" s="1"/>
  <c r="I9" i="1"/>
  <c r="F7" i="29" s="1"/>
  <c r="E9" i="1"/>
  <c r="D7" i="29" s="1"/>
  <c r="AC9" i="1"/>
  <c r="P7" i="29" s="1"/>
  <c r="AC8" i="1"/>
  <c r="P6" i="29" s="1"/>
  <c r="AC13" i="1"/>
  <c r="P11" i="29" s="1"/>
  <c r="Y9" i="1"/>
  <c r="N7" i="29" s="1"/>
  <c r="U9" i="1"/>
  <c r="L7" i="29" s="1"/>
  <c r="Q16" i="1"/>
  <c r="J14" i="29" s="1"/>
  <c r="M16" i="1"/>
  <c r="H14" i="29" s="1"/>
  <c r="M18" i="1"/>
  <c r="H16" i="29" s="1"/>
  <c r="I18" i="1"/>
  <c r="F16" i="29" s="1"/>
  <c r="M8" i="1"/>
  <c r="H6" i="29" s="1"/>
  <c r="I8" i="1"/>
  <c r="F6" i="29" s="1"/>
  <c r="Q18" i="1"/>
  <c r="J16" i="29" s="1"/>
  <c r="Q7" i="1"/>
  <c r="AC16" i="1"/>
  <c r="P14" i="29" s="1"/>
  <c r="Y8" i="1"/>
  <c r="N6" i="29" s="1"/>
  <c r="U16" i="1"/>
  <c r="L14" i="29" s="1"/>
  <c r="U8" i="1"/>
  <c r="L6" i="29" s="1"/>
  <c r="M7" i="1"/>
  <c r="I7" i="1"/>
  <c r="Q34" i="1" l="1"/>
  <c r="J32" i="29" s="1"/>
  <c r="E23" i="1"/>
  <c r="D21" i="29" s="1"/>
  <c r="E10" i="3"/>
  <c r="O9" i="3"/>
  <c r="P9" i="3"/>
  <c r="Q9" i="3"/>
  <c r="R9" i="3"/>
  <c r="E10" i="24"/>
  <c r="O10" i="24" s="1"/>
  <c r="O9" i="24"/>
  <c r="P9" i="24"/>
  <c r="Q9" i="24"/>
  <c r="R9" i="24"/>
  <c r="E25" i="1"/>
  <c r="D23" i="29" s="1"/>
  <c r="E10" i="25"/>
  <c r="O10" i="25" s="1"/>
  <c r="AC36" i="1"/>
  <c r="P34" i="29" s="1"/>
  <c r="Y36" i="1"/>
  <c r="N34" i="29" s="1"/>
  <c r="E12" i="26"/>
  <c r="AC24" i="1"/>
  <c r="P22" i="29" s="1"/>
  <c r="I21" i="1"/>
  <c r="F19" i="29" s="1"/>
  <c r="M12" i="1"/>
  <c r="H10" i="29" s="1"/>
  <c r="Q12" i="1"/>
  <c r="J10" i="29" s="1"/>
  <c r="Q22" i="1"/>
  <c r="J20" i="29" s="1"/>
  <c r="AC32" i="1"/>
  <c r="P30" i="29" s="1"/>
  <c r="Q33" i="1"/>
  <c r="J31" i="29" s="1"/>
  <c r="M33" i="1"/>
  <c r="H31" i="29" s="1"/>
  <c r="I33" i="1"/>
  <c r="F31" i="29" s="1"/>
  <c r="E33" i="1"/>
  <c r="D31" i="29" s="1"/>
  <c r="E10" i="27"/>
  <c r="E28" i="26"/>
  <c r="E24" i="26"/>
  <c r="E10" i="26"/>
  <c r="E42" i="25"/>
  <c r="O42" i="25" s="1"/>
  <c r="E40" i="25"/>
  <c r="O40" i="25" s="1"/>
  <c r="E38" i="25"/>
  <c r="O38" i="25" s="1"/>
  <c r="E36" i="25"/>
  <c r="O36" i="25" s="1"/>
  <c r="E32" i="25"/>
  <c r="O32" i="25" s="1"/>
  <c r="E30" i="25"/>
  <c r="O30" i="25" s="1"/>
  <c r="E28" i="25"/>
  <c r="O28" i="25" s="1"/>
  <c r="E26" i="25"/>
  <c r="O26" i="25" s="1"/>
  <c r="E24" i="25"/>
  <c r="O24" i="25" s="1"/>
  <c r="O22" i="25"/>
  <c r="E20" i="25"/>
  <c r="O20" i="25" s="1"/>
  <c r="E18" i="25"/>
  <c r="O18" i="25" s="1"/>
  <c r="E16" i="25"/>
  <c r="O16" i="25" s="1"/>
  <c r="E14" i="25"/>
  <c r="O14" i="25" s="1"/>
  <c r="E46" i="24"/>
  <c r="O46" i="24" s="1"/>
  <c r="E44" i="24"/>
  <c r="O44" i="24" s="1"/>
  <c r="E42" i="24"/>
  <c r="O42" i="24" s="1"/>
  <c r="E40" i="24"/>
  <c r="O40" i="24" s="1"/>
  <c r="E38" i="24"/>
  <c r="O38" i="24" s="1"/>
  <c r="E36" i="24"/>
  <c r="O36" i="24" s="1"/>
  <c r="E30" i="24"/>
  <c r="O30" i="24" s="1"/>
  <c r="E28" i="24"/>
  <c r="O28" i="24" s="1"/>
  <c r="E26" i="24"/>
  <c r="O26" i="24" s="1"/>
  <c r="E24" i="24"/>
  <c r="O24" i="24" s="1"/>
  <c r="E22" i="24"/>
  <c r="O22" i="24" s="1"/>
  <c r="E20" i="24"/>
  <c r="O20" i="24" s="1"/>
  <c r="E18" i="24"/>
  <c r="O18" i="24" s="1"/>
  <c r="E16" i="24"/>
  <c r="O16" i="24" s="1"/>
  <c r="E14" i="24"/>
  <c r="O14" i="24" s="1"/>
  <c r="E12" i="24"/>
  <c r="O12" i="24" s="1"/>
  <c r="E42" i="28"/>
  <c r="E40" i="28"/>
  <c r="E38" i="28"/>
  <c r="E36" i="28"/>
  <c r="E34" i="28"/>
  <c r="E32" i="28"/>
  <c r="E28" i="28"/>
  <c r="E26" i="28"/>
  <c r="E24" i="28"/>
  <c r="E22" i="28"/>
  <c r="E20" i="28"/>
  <c r="E18" i="28"/>
  <c r="E16" i="28"/>
  <c r="E14" i="28"/>
  <c r="E12" i="28"/>
  <c r="E10" i="28"/>
  <c r="E42" i="22"/>
  <c r="O42" i="22" s="1"/>
  <c r="E40" i="22"/>
  <c r="O40" i="22" s="1"/>
  <c r="E38" i="22"/>
  <c r="O38" i="22" s="1"/>
  <c r="E36" i="22"/>
  <c r="O36" i="22" s="1"/>
  <c r="E34" i="22"/>
  <c r="O34" i="22" s="1"/>
  <c r="E32" i="22"/>
  <c r="O32" i="22" s="1"/>
  <c r="E30" i="22"/>
  <c r="O30" i="22" s="1"/>
  <c r="E28" i="22"/>
  <c r="O28" i="22" s="1"/>
  <c r="E26" i="22"/>
  <c r="O26" i="22" s="1"/>
  <c r="E24" i="22"/>
  <c r="O24" i="22" s="1"/>
  <c r="E22" i="22"/>
  <c r="O22" i="22" s="1"/>
  <c r="E20" i="22"/>
  <c r="O20" i="22" s="1"/>
  <c r="E18" i="22"/>
  <c r="O18" i="22" s="1"/>
  <c r="E16" i="22"/>
  <c r="O16" i="22" s="1"/>
  <c r="E14" i="22"/>
  <c r="O14" i="22" s="1"/>
  <c r="E12" i="22"/>
  <c r="O12" i="22" s="1"/>
  <c r="E10" i="22"/>
  <c r="O10" i="22" s="1"/>
  <c r="E46" i="3"/>
  <c r="E44" i="3"/>
  <c r="E42" i="3"/>
  <c r="E40" i="3"/>
  <c r="E38" i="3"/>
  <c r="E36" i="3"/>
  <c r="E34" i="3"/>
  <c r="E32" i="3"/>
  <c r="E30" i="3"/>
  <c r="E28" i="3"/>
  <c r="E26" i="3"/>
  <c r="E24" i="3"/>
  <c r="E22" i="3"/>
  <c r="E20" i="3"/>
  <c r="E18" i="3"/>
  <c r="E16" i="3"/>
  <c r="E14" i="3"/>
  <c r="E12" i="3"/>
  <c r="I35" i="1" l="1"/>
  <c r="F33" i="29" s="1"/>
  <c r="E35" i="1"/>
  <c r="D33" i="29" s="1"/>
  <c r="AC34" i="1"/>
  <c r="P32" i="29" s="1"/>
  <c r="Y31" i="1"/>
  <c r="N29" i="29" s="1"/>
  <c r="Q31" i="1"/>
  <c r="J29" i="29" s="1"/>
  <c r="M30" i="1"/>
  <c r="H28" i="29" s="1"/>
  <c r="Q29" i="1"/>
  <c r="J27" i="29" s="1"/>
  <c r="I27" i="1"/>
  <c r="F25" i="29" s="1"/>
  <c r="Y24" i="1"/>
  <c r="N22" i="29" s="1"/>
  <c r="U24" i="1"/>
  <c r="L22" i="29" s="1"/>
  <c r="M27" i="1"/>
  <c r="H25" i="29" s="1"/>
  <c r="AC22" i="1"/>
  <c r="P20" i="29" s="1"/>
  <c r="M22" i="1"/>
  <c r="H20" i="29" s="1"/>
  <c r="AC21" i="1"/>
  <c r="P19" i="29" s="1"/>
  <c r="Y21" i="1"/>
  <c r="N19" i="29" s="1"/>
  <c r="E32" i="1"/>
  <c r="D30" i="29" s="1"/>
  <c r="AC20" i="1"/>
  <c r="P18" i="29" s="1"/>
  <c r="Y19" i="1"/>
  <c r="N17" i="29" s="1"/>
  <c r="I22" i="1"/>
  <c r="F20" i="29" s="1"/>
  <c r="AC18" i="1"/>
  <c r="P16" i="29" s="1"/>
  <c r="Y16" i="1"/>
  <c r="N14" i="29" s="1"/>
  <c r="AC15" i="1"/>
  <c r="P13" i="29" s="1"/>
  <c r="Y15" i="1"/>
  <c r="N13" i="29" s="1"/>
  <c r="Y13" i="1"/>
  <c r="N11" i="29" s="1"/>
  <c r="U13" i="1"/>
  <c r="L11" i="29" s="1"/>
  <c r="E13" i="1"/>
  <c r="D11" i="29" s="1"/>
  <c r="AC12" i="1"/>
  <c r="P10" i="29" s="1"/>
  <c r="Y12" i="1"/>
  <c r="N10" i="29" s="1"/>
  <c r="Q8" i="1"/>
  <c r="J6" i="29" s="1"/>
  <c r="U7" i="1"/>
  <c r="E7" i="1"/>
  <c r="F44" i="3" l="1"/>
  <c r="O9" i="27" l="1"/>
  <c r="P9" i="27"/>
  <c r="Q9" i="27"/>
  <c r="R9" i="27"/>
  <c r="L5" i="29" l="1"/>
  <c r="F5" i="29"/>
  <c r="D5" i="29"/>
  <c r="F20" i="3" l="1"/>
  <c r="R13" i="29" l="1"/>
  <c r="R7" i="29"/>
  <c r="R34" i="29"/>
  <c r="R9" i="29"/>
  <c r="R18" i="29"/>
  <c r="R20" i="29"/>
  <c r="R25" i="29"/>
  <c r="R6" i="29"/>
  <c r="R14" i="29"/>
  <c r="R16" i="29"/>
  <c r="R27" i="29"/>
  <c r="R22" i="29"/>
  <c r="R8" i="29"/>
  <c r="R17" i="29"/>
  <c r="R24" i="29"/>
  <c r="R33" i="29"/>
  <c r="R35" i="29"/>
  <c r="R31" i="29"/>
  <c r="R10" i="29"/>
  <c r="R15" i="29"/>
  <c r="R19" i="29"/>
  <c r="R21" i="29"/>
  <c r="R28" i="29"/>
  <c r="R30" i="29"/>
  <c r="R32" i="29"/>
  <c r="R26" i="29"/>
  <c r="R11" i="29"/>
  <c r="R23" i="29"/>
  <c r="R29" i="29"/>
  <c r="R12" i="29"/>
  <c r="AU6" i="29" l="1"/>
  <c r="AU7" i="29"/>
  <c r="AU8" i="29"/>
  <c r="AU9" i="29"/>
  <c r="AU10" i="29"/>
  <c r="AU11" i="29"/>
  <c r="AU12" i="29"/>
  <c r="AU13" i="29"/>
  <c r="AU14" i="29"/>
  <c r="AU15" i="29"/>
  <c r="AU16" i="29"/>
  <c r="AU17" i="29"/>
  <c r="AU18" i="29"/>
  <c r="AU19" i="29"/>
  <c r="AU20" i="29"/>
  <c r="AU21" i="29"/>
  <c r="AU22" i="29"/>
  <c r="AU23" i="29"/>
  <c r="AU24" i="29"/>
  <c r="AU25" i="29"/>
  <c r="AU26" i="29"/>
  <c r="AU27" i="29"/>
  <c r="AU28" i="29"/>
  <c r="AU29" i="29"/>
  <c r="AU30" i="29"/>
  <c r="AU31" i="29"/>
  <c r="AU32" i="29"/>
  <c r="AU33" i="29"/>
  <c r="AU34" i="29"/>
  <c r="AU35" i="29"/>
  <c r="AU5" i="29"/>
  <c r="R9" i="26"/>
  <c r="Q9" i="26"/>
  <c r="R9" i="25"/>
  <c r="Q9" i="25"/>
  <c r="R9" i="28"/>
  <c r="Q9" i="28"/>
  <c r="R9" i="22"/>
  <c r="Q9" i="22"/>
  <c r="AW2" i="29"/>
  <c r="AV2" i="29" s="1"/>
  <c r="BA2" i="29" l="1"/>
  <c r="BE2" i="29" s="1"/>
  <c r="BI2" i="29" s="1"/>
  <c r="BM2" i="29" s="1"/>
  <c r="BQ2" i="29" s="1"/>
  <c r="BU2" i="29" s="1"/>
  <c r="P9" i="22" l="1"/>
  <c r="O9" i="22"/>
  <c r="AR38" i="29" l="1"/>
  <c r="V2" i="29"/>
  <c r="Y2" i="29" s="1"/>
  <c r="AB2" i="29" s="1"/>
  <c r="AE2" i="29" s="1"/>
  <c r="AH2" i="29" s="1"/>
  <c r="AK2" i="29" s="1"/>
  <c r="AN2" i="29" s="1"/>
  <c r="P9" i="26"/>
  <c r="O9" i="26"/>
  <c r="P9" i="25"/>
  <c r="O9" i="25"/>
  <c r="P9" i="28"/>
  <c r="O9" i="28"/>
  <c r="P5" i="29"/>
  <c r="N5" i="29"/>
  <c r="B6" i="29"/>
  <c r="B7" i="29"/>
  <c r="B8" i="29"/>
  <c r="B9" i="29"/>
  <c r="B10" i="29"/>
  <c r="B11" i="29"/>
  <c r="B12" i="29"/>
  <c r="B13" i="29"/>
  <c r="B14" i="29"/>
  <c r="B15" i="29"/>
  <c r="B16" i="29"/>
  <c r="B17" i="29"/>
  <c r="B18" i="29"/>
  <c r="B19" i="29"/>
  <c r="B20" i="29"/>
  <c r="B21" i="29"/>
  <c r="B22" i="29"/>
  <c r="B23" i="29"/>
  <c r="B24" i="29"/>
  <c r="B25" i="29"/>
  <c r="B26" i="29"/>
  <c r="B27" i="29"/>
  <c r="B28" i="29"/>
  <c r="B29" i="29"/>
  <c r="B30" i="29"/>
  <c r="B31" i="29"/>
  <c r="B32" i="29"/>
  <c r="B33" i="29"/>
  <c r="B34" i="29"/>
  <c r="B35" i="29"/>
  <c r="U6" i="29"/>
  <c r="U7" i="29"/>
  <c r="U8" i="29"/>
  <c r="U9" i="29"/>
  <c r="U10" i="29"/>
  <c r="U11" i="29"/>
  <c r="U12" i="29"/>
  <c r="U13" i="29"/>
  <c r="U14" i="29"/>
  <c r="U15" i="29"/>
  <c r="U16" i="29"/>
  <c r="U17" i="29"/>
  <c r="U18" i="29"/>
  <c r="U19" i="29"/>
  <c r="U20" i="29"/>
  <c r="U21" i="29"/>
  <c r="U22" i="29"/>
  <c r="U23" i="29"/>
  <c r="U24" i="29"/>
  <c r="U25" i="29"/>
  <c r="U26" i="29"/>
  <c r="U27" i="29"/>
  <c r="U28" i="29"/>
  <c r="U29" i="29"/>
  <c r="U30" i="29"/>
  <c r="U31" i="29"/>
  <c r="U32" i="29"/>
  <c r="U33" i="29"/>
  <c r="U34" i="29"/>
  <c r="U35" i="29"/>
  <c r="U5" i="29"/>
  <c r="C2" i="29"/>
  <c r="E2" i="29" s="1"/>
  <c r="G2" i="29" s="1"/>
  <c r="I2" i="29" s="1"/>
  <c r="K2" i="29" s="1"/>
  <c r="M2" i="29" s="1"/>
  <c r="O2" i="29" s="1"/>
  <c r="B5" i="29"/>
  <c r="AR37" i="29"/>
  <c r="D4" i="3" l="1"/>
  <c r="D4" i="22" s="1"/>
  <c r="D4" i="28" s="1"/>
  <c r="D4" i="24" s="1"/>
  <c r="D4" i="25" s="1"/>
  <c r="D4" i="26" s="1"/>
  <c r="D4" i="27" s="1"/>
  <c r="C9" i="13"/>
  <c r="I62" i="27" l="1"/>
  <c r="F20" i="27"/>
  <c r="F10" i="27"/>
  <c r="F44" i="27"/>
  <c r="I60" i="27"/>
  <c r="F16" i="27"/>
  <c r="I57" i="27"/>
  <c r="I56" i="27"/>
  <c r="F40" i="27"/>
  <c r="I65" i="27"/>
  <c r="F34" i="27"/>
  <c r="I59" i="27"/>
  <c r="I64" i="27"/>
  <c r="F22" i="27"/>
  <c r="F32" i="27"/>
  <c r="F14" i="27"/>
  <c r="I58" i="27"/>
  <c r="F18" i="27"/>
  <c r="I63" i="27"/>
  <c r="F36" i="27"/>
  <c r="I60" i="26"/>
  <c r="I57" i="26"/>
  <c r="F32" i="26"/>
  <c r="I61" i="26"/>
  <c r="I59" i="26"/>
  <c r="I58" i="26"/>
  <c r="I55" i="26"/>
  <c r="I54" i="26"/>
  <c r="I63" i="26"/>
  <c r="I56" i="26"/>
  <c r="F12" i="26"/>
  <c r="F14" i="26"/>
  <c r="F22" i="26"/>
  <c r="F10" i="26"/>
  <c r="F38" i="26"/>
  <c r="I62" i="26"/>
  <c r="I60" i="25"/>
  <c r="F16" i="25"/>
  <c r="F38" i="25"/>
  <c r="I61" i="25"/>
  <c r="F50" i="25"/>
  <c r="F44" i="25"/>
  <c r="F12" i="25"/>
  <c r="I57" i="25"/>
  <c r="F34" i="25"/>
  <c r="F32" i="25"/>
  <c r="I58" i="25"/>
  <c r="F51" i="25"/>
  <c r="F30" i="25"/>
  <c r="F42" i="25"/>
  <c r="I59" i="25"/>
  <c r="F49" i="25"/>
  <c r="F52" i="24"/>
  <c r="F34" i="24"/>
  <c r="F42" i="24"/>
  <c r="F10" i="24"/>
  <c r="F54" i="24"/>
  <c r="I60" i="24"/>
  <c r="I59" i="24"/>
  <c r="F20" i="24"/>
  <c r="F46" i="24"/>
  <c r="F16" i="24"/>
  <c r="I67" i="24"/>
  <c r="I64" i="24"/>
  <c r="F24" i="24"/>
  <c r="F44" i="24"/>
  <c r="F53" i="24"/>
  <c r="F22" i="24"/>
  <c r="F32" i="24"/>
  <c r="F14" i="24"/>
  <c r="F38" i="24"/>
  <c r="I63" i="24"/>
  <c r="I62" i="24"/>
  <c r="F36" i="24"/>
  <c r="F18" i="24"/>
  <c r="F12" i="24"/>
  <c r="F55" i="24"/>
  <c r="I66" i="24"/>
  <c r="F28" i="24"/>
  <c r="F48" i="28"/>
  <c r="I60" i="28"/>
  <c r="C55" i="28"/>
  <c r="I61" i="28"/>
  <c r="I59" i="28"/>
  <c r="I58" i="28"/>
  <c r="F28" i="28"/>
  <c r="I56" i="28"/>
  <c r="I55" i="28"/>
  <c r="C56" i="28"/>
  <c r="F34" i="28"/>
  <c r="F32" i="28"/>
  <c r="F42" i="28"/>
  <c r="F50" i="28"/>
  <c r="F10" i="28"/>
  <c r="I57" i="28"/>
  <c r="F20" i="28"/>
  <c r="F38" i="28"/>
  <c r="F24" i="28"/>
  <c r="F12" i="28"/>
  <c r="I63" i="28"/>
  <c r="F40" i="28"/>
  <c r="F16" i="28"/>
  <c r="F26" i="28"/>
  <c r="F36" i="28"/>
  <c r="F51" i="28"/>
  <c r="F49" i="28"/>
  <c r="F18" i="28"/>
  <c r="I62" i="28"/>
  <c r="F14" i="28"/>
  <c r="F16" i="22"/>
  <c r="I62" i="22"/>
  <c r="F50" i="22"/>
  <c r="F28" i="22"/>
  <c r="F24" i="22"/>
  <c r="I58" i="22"/>
  <c r="I57" i="22"/>
  <c r="I56" i="22"/>
  <c r="F51" i="22"/>
  <c r="F16" i="3"/>
  <c r="F36" i="3"/>
  <c r="F26" i="3"/>
  <c r="F46" i="3"/>
  <c r="I65" i="3"/>
  <c r="F53" i="3"/>
  <c r="I62" i="3"/>
  <c r="I61" i="3"/>
  <c r="I60" i="3"/>
  <c r="F55" i="3"/>
  <c r="F22" i="22"/>
  <c r="F42" i="22"/>
  <c r="F40" i="22"/>
  <c r="C55" i="22"/>
  <c r="F10" i="22"/>
  <c r="I60" i="22"/>
  <c r="I61" i="22"/>
  <c r="F38" i="22"/>
  <c r="F36" i="22"/>
  <c r="F12" i="22"/>
  <c r="F48" i="22"/>
  <c r="F14" i="22"/>
  <c r="F26" i="22"/>
  <c r="I6" i="29" l="1"/>
  <c r="I21" i="29"/>
  <c r="I29" i="29"/>
  <c r="I18" i="29"/>
  <c r="I13" i="29"/>
  <c r="I7" i="29"/>
  <c r="I14" i="29"/>
  <c r="I22" i="29"/>
  <c r="I30" i="29"/>
  <c r="I28" i="29"/>
  <c r="I8" i="29"/>
  <c r="I15" i="29"/>
  <c r="I23" i="29"/>
  <c r="I31" i="29"/>
  <c r="I34" i="29"/>
  <c r="I20" i="29"/>
  <c r="I9" i="29"/>
  <c r="I16" i="29"/>
  <c r="I24" i="29"/>
  <c r="I32" i="29"/>
  <c r="I10" i="29"/>
  <c r="I17" i="29"/>
  <c r="I25" i="29"/>
  <c r="I33" i="29"/>
  <c r="I26" i="29"/>
  <c r="I12" i="29"/>
  <c r="I19" i="29"/>
  <c r="I27" i="29"/>
  <c r="I35" i="29"/>
  <c r="I5" i="29"/>
  <c r="I11" i="29"/>
  <c r="O20" i="29"/>
  <c r="O11" i="29"/>
  <c r="O35" i="29"/>
  <c r="O14" i="29"/>
  <c r="O29" i="29"/>
  <c r="O7" i="29"/>
  <c r="O17" i="29"/>
  <c r="O33" i="29"/>
  <c r="O8" i="29"/>
  <c r="O19" i="29"/>
  <c r="O10" i="29"/>
  <c r="O12" i="29"/>
  <c r="O24" i="29"/>
  <c r="O30" i="29"/>
  <c r="O23" i="29"/>
  <c r="O13" i="29"/>
  <c r="O27" i="29"/>
  <c r="O16" i="29"/>
  <c r="O6" i="29"/>
  <c r="G10" i="29"/>
  <c r="G6" i="29"/>
  <c r="G22" i="29"/>
  <c r="G15" i="29"/>
  <c r="G8" i="29"/>
  <c r="G9" i="29"/>
  <c r="G28" i="29"/>
  <c r="G31" i="29"/>
  <c r="G13" i="29"/>
  <c r="G35" i="29"/>
  <c r="G19" i="29"/>
  <c r="G14" i="29"/>
  <c r="G26" i="29"/>
  <c r="O21" i="29"/>
  <c r="O22" i="29"/>
  <c r="O5" i="29"/>
  <c r="O15" i="29"/>
  <c r="O31" i="29"/>
  <c r="O9" i="29"/>
  <c r="O25" i="29"/>
  <c r="O18" i="29"/>
  <c r="O26" i="29"/>
  <c r="O34" i="29"/>
  <c r="O28" i="29"/>
  <c r="O32" i="29"/>
  <c r="G17" i="29"/>
  <c r="G25" i="29"/>
  <c r="G11" i="29"/>
  <c r="G18" i="29"/>
  <c r="G33" i="29"/>
  <c r="G29" i="29"/>
  <c r="G12" i="29"/>
  <c r="G27" i="29"/>
  <c r="G34" i="29"/>
  <c r="G20" i="29"/>
  <c r="G21" i="29"/>
  <c r="G7" i="29"/>
  <c r="G30" i="29"/>
  <c r="G16" i="29"/>
  <c r="G23" i="29"/>
  <c r="G24" i="29"/>
  <c r="G32" i="29"/>
  <c r="BN19" i="29"/>
  <c r="BO19" i="29" s="1"/>
  <c r="BN33" i="29"/>
  <c r="BO33" i="29" s="1"/>
  <c r="BN26" i="29"/>
  <c r="BO26" i="29" s="1"/>
  <c r="BN12" i="29"/>
  <c r="BO12" i="29" s="1"/>
  <c r="BN13" i="29"/>
  <c r="BO13" i="29" s="1"/>
  <c r="BN20" i="29"/>
  <c r="BO20" i="29" s="1"/>
  <c r="BN27" i="29"/>
  <c r="BO27" i="29" s="1"/>
  <c r="BN34" i="29"/>
  <c r="BO34" i="29" s="1"/>
  <c r="BN6" i="29"/>
  <c r="BO6" i="29" s="1"/>
  <c r="BM27" i="29"/>
  <c r="BN35" i="29"/>
  <c r="BO35" i="29" s="1"/>
  <c r="BM28" i="29"/>
  <c r="BM16" i="29"/>
  <c r="BM20" i="29"/>
  <c r="BN28" i="29"/>
  <c r="BO28" i="29" s="1"/>
  <c r="BM6" i="29"/>
  <c r="BM21" i="29"/>
  <c r="BM35" i="29"/>
  <c r="BM13" i="29"/>
  <c r="BN21" i="29"/>
  <c r="BO21" i="29" s="1"/>
  <c r="BM34" i="29"/>
  <c r="BN10" i="29"/>
  <c r="BO10" i="29" s="1"/>
  <c r="BM17" i="29"/>
  <c r="BM29" i="29"/>
  <c r="BM22" i="29"/>
  <c r="BM14" i="29"/>
  <c r="BM7" i="29"/>
  <c r="BM33" i="29"/>
  <c r="BM9" i="29"/>
  <c r="BN5" i="29"/>
  <c r="BO5" i="29" s="1"/>
  <c r="BM26" i="29"/>
  <c r="BM5" i="29"/>
  <c r="BN29" i="29"/>
  <c r="BO29" i="29" s="1"/>
  <c r="BN22" i="29"/>
  <c r="BO22" i="29" s="1"/>
  <c r="BN14" i="29"/>
  <c r="BO14" i="29" s="1"/>
  <c r="BN7" i="29"/>
  <c r="BO7" i="29" s="1"/>
  <c r="BN23" i="29"/>
  <c r="BO23" i="29" s="1"/>
  <c r="BM32" i="29"/>
  <c r="BM25" i="29"/>
  <c r="BM18" i="29"/>
  <c r="BM11" i="29"/>
  <c r="BM30" i="29"/>
  <c r="BN17" i="29"/>
  <c r="BO17" i="29" s="1"/>
  <c r="BN16" i="29"/>
  <c r="BO16" i="29" s="1"/>
  <c r="BN9" i="29"/>
  <c r="BO9" i="29" s="1"/>
  <c r="BM10" i="29"/>
  <c r="BM8" i="29"/>
  <c r="BM31" i="29"/>
  <c r="BM15" i="29"/>
  <c r="BN18" i="29"/>
  <c r="BO18" i="29" s="1"/>
  <c r="BM19" i="29"/>
  <c r="BN8" i="29"/>
  <c r="BO8" i="29" s="1"/>
  <c r="BM12" i="29"/>
  <c r="BN31" i="29"/>
  <c r="BO31" i="29" s="1"/>
  <c r="BM24" i="29"/>
  <c r="BN32" i="29"/>
  <c r="BO32" i="29" s="1"/>
  <c r="BN11" i="29"/>
  <c r="BO11" i="29" s="1"/>
  <c r="BN25" i="29"/>
  <c r="BO25" i="29" s="1"/>
  <c r="BM23" i="29"/>
  <c r="BN30" i="29"/>
  <c r="BO30" i="29" s="1"/>
  <c r="BN24" i="29"/>
  <c r="BO24" i="29" s="1"/>
  <c r="BN15" i="29"/>
  <c r="BO15" i="29" s="1"/>
  <c r="M24" i="29"/>
  <c r="BR12" i="29"/>
  <c r="BS12" i="29" s="1"/>
  <c r="BR19" i="29"/>
  <c r="BS19" i="29" s="1"/>
  <c r="BR26" i="29"/>
  <c r="BS26" i="29" s="1"/>
  <c r="BR33" i="29"/>
  <c r="BS33" i="29" s="1"/>
  <c r="BQ13" i="29"/>
  <c r="BQ20" i="29"/>
  <c r="BQ19" i="29"/>
  <c r="BR20" i="29"/>
  <c r="BS20" i="29" s="1"/>
  <c r="BQ33" i="29"/>
  <c r="BQ12" i="29"/>
  <c r="BQ34" i="29"/>
  <c r="BR27" i="29"/>
  <c r="BS27" i="29" s="1"/>
  <c r="BR13" i="29"/>
  <c r="BS13" i="29" s="1"/>
  <c r="BQ26" i="29"/>
  <c r="BR34" i="29"/>
  <c r="BS34" i="29" s="1"/>
  <c r="BR16" i="29"/>
  <c r="BS16" i="29" s="1"/>
  <c r="BQ27" i="29"/>
  <c r="BQ31" i="29"/>
  <c r="BQ15" i="29"/>
  <c r="BR15" i="29"/>
  <c r="BS15" i="29" s="1"/>
  <c r="BR32" i="29"/>
  <c r="BS32" i="29" s="1"/>
  <c r="BQ25" i="29"/>
  <c r="BR18" i="29"/>
  <c r="BS18" i="29" s="1"/>
  <c r="BR11" i="29"/>
  <c r="BS11" i="29" s="1"/>
  <c r="BR35" i="29"/>
  <c r="BS35" i="29" s="1"/>
  <c r="BR24" i="29"/>
  <c r="BS24" i="29" s="1"/>
  <c r="BR8" i="29"/>
  <c r="BS8" i="29" s="1"/>
  <c r="BQ24" i="29"/>
  <c r="BQ32" i="29"/>
  <c r="BQ18" i="29"/>
  <c r="BQ11" i="29"/>
  <c r="BQ30" i="29"/>
  <c r="BR28" i="29"/>
  <c r="BS28" i="29" s="1"/>
  <c r="BQ35" i="29"/>
  <c r="BR9" i="29"/>
  <c r="BS9" i="29" s="1"/>
  <c r="BR25" i="29"/>
  <c r="BS25" i="29" s="1"/>
  <c r="BQ17" i="29"/>
  <c r="BQ10" i="29"/>
  <c r="BR21" i="29"/>
  <c r="BS21" i="29" s="1"/>
  <c r="BQ28" i="29"/>
  <c r="BQ21" i="29"/>
  <c r="BR17" i="29"/>
  <c r="BS17" i="29" s="1"/>
  <c r="BR10" i="29"/>
  <c r="BS10" i="29" s="1"/>
  <c r="BQ5" i="29"/>
  <c r="BQ29" i="29"/>
  <c r="BQ22" i="29"/>
  <c r="BQ14" i="29"/>
  <c r="BQ7" i="29"/>
  <c r="BR5" i="29"/>
  <c r="BS5" i="29" s="1"/>
  <c r="BR23" i="29"/>
  <c r="BS23" i="29" s="1"/>
  <c r="BR7" i="29"/>
  <c r="BS7" i="29" s="1"/>
  <c r="BQ6" i="29"/>
  <c r="BQ16" i="29"/>
  <c r="BR31" i="29"/>
  <c r="BS31" i="29" s="1"/>
  <c r="BQ9" i="29"/>
  <c r="BR29" i="29"/>
  <c r="BS29" i="29" s="1"/>
  <c r="BQ23" i="29"/>
  <c r="BQ8" i="29"/>
  <c r="BR22" i="29"/>
  <c r="BS22" i="29" s="1"/>
  <c r="BR14" i="29"/>
  <c r="BS14" i="29" s="1"/>
  <c r="BR30" i="29"/>
  <c r="BS30" i="29" s="1"/>
  <c r="BR6" i="29"/>
  <c r="BS6" i="29" s="1"/>
  <c r="BF6" i="29"/>
  <c r="BG6" i="29" s="1"/>
  <c r="BF21" i="29"/>
  <c r="BG21" i="29" s="1"/>
  <c r="BF35" i="29"/>
  <c r="BG35" i="29" s="1"/>
  <c r="BF28" i="29"/>
  <c r="BG28" i="29" s="1"/>
  <c r="BE12" i="29"/>
  <c r="BE19" i="29"/>
  <c r="BE26" i="29"/>
  <c r="BE33" i="29"/>
  <c r="BF12" i="29"/>
  <c r="BG12" i="29" s="1"/>
  <c r="BF19" i="29"/>
  <c r="BG19" i="29" s="1"/>
  <c r="BF26" i="29"/>
  <c r="BG26" i="29" s="1"/>
  <c r="BF33" i="29"/>
  <c r="BG33" i="29" s="1"/>
  <c r="BF23" i="29"/>
  <c r="BG23" i="29" s="1"/>
  <c r="BE30" i="29"/>
  <c r="BF32" i="29"/>
  <c r="BG32" i="29" s="1"/>
  <c r="BE24" i="29"/>
  <c r="BF34" i="29"/>
  <c r="BG34" i="29" s="1"/>
  <c r="BE20" i="29"/>
  <c r="BF8" i="29"/>
  <c r="BG8" i="29" s="1"/>
  <c r="BE15" i="29"/>
  <c r="BF17" i="29"/>
  <c r="BG17" i="29" s="1"/>
  <c r="BF10" i="29"/>
  <c r="BG10" i="29" s="1"/>
  <c r="BF25" i="29"/>
  <c r="BG25" i="29" s="1"/>
  <c r="BE31" i="29"/>
  <c r="BF16" i="29"/>
  <c r="BG16" i="29" s="1"/>
  <c r="BF9" i="29"/>
  <c r="BG9" i="29" s="1"/>
  <c r="BE35" i="29"/>
  <c r="BF27" i="29"/>
  <c r="BG27" i="29" s="1"/>
  <c r="BE13" i="29"/>
  <c r="BE8" i="29"/>
  <c r="BE29" i="29"/>
  <c r="BF18" i="29"/>
  <c r="BG18" i="29" s="1"/>
  <c r="BF24" i="29"/>
  <c r="BG24" i="29" s="1"/>
  <c r="BE28" i="29"/>
  <c r="BF20" i="29"/>
  <c r="BG20" i="29" s="1"/>
  <c r="BE22" i="29"/>
  <c r="BF30" i="29"/>
  <c r="BG30" i="29" s="1"/>
  <c r="BF15" i="29"/>
  <c r="BG15" i="29" s="1"/>
  <c r="BF11" i="29"/>
  <c r="BG11" i="29" s="1"/>
  <c r="BE21" i="29"/>
  <c r="BF13" i="29"/>
  <c r="BG13" i="29" s="1"/>
  <c r="BF29" i="29"/>
  <c r="BG29" i="29" s="1"/>
  <c r="BE14" i="29"/>
  <c r="BF31" i="29"/>
  <c r="BG31" i="29" s="1"/>
  <c r="BE23" i="29"/>
  <c r="BE5" i="29"/>
  <c r="BF5" i="29"/>
  <c r="BG5" i="29" s="1"/>
  <c r="BF7" i="29"/>
  <c r="BG7" i="29" s="1"/>
  <c r="BE17" i="29"/>
  <c r="BE18" i="29"/>
  <c r="BE10" i="29"/>
  <c r="BE34" i="29"/>
  <c r="BF22" i="29"/>
  <c r="BG22" i="29" s="1"/>
  <c r="BE11" i="29"/>
  <c r="BF14" i="29"/>
  <c r="BG14" i="29" s="1"/>
  <c r="BE9" i="29"/>
  <c r="BE27" i="29"/>
  <c r="BE32" i="29"/>
  <c r="BE6" i="29"/>
  <c r="BE7" i="29"/>
  <c r="BE16" i="29"/>
  <c r="BE25" i="29"/>
  <c r="BJ13" i="29"/>
  <c r="BK13" i="29" s="1"/>
  <c r="BJ20" i="29"/>
  <c r="BK20" i="29" s="1"/>
  <c r="BJ34" i="29"/>
  <c r="BK34" i="29" s="1"/>
  <c r="BJ27" i="29"/>
  <c r="BK27" i="29" s="1"/>
  <c r="BJ6" i="29"/>
  <c r="BK6" i="29" s="1"/>
  <c r="BI21" i="29"/>
  <c r="BI28" i="29"/>
  <c r="BI35" i="29"/>
  <c r="BI6" i="29"/>
  <c r="BJ21" i="29"/>
  <c r="BK21" i="29" s="1"/>
  <c r="BJ28" i="29"/>
  <c r="BK28" i="29" s="1"/>
  <c r="BJ35" i="29"/>
  <c r="BK35" i="29" s="1"/>
  <c r="BJ11" i="29"/>
  <c r="BK11" i="29" s="1"/>
  <c r="BJ18" i="29"/>
  <c r="BK18" i="29" s="1"/>
  <c r="BJ32" i="29"/>
  <c r="BK32" i="29" s="1"/>
  <c r="BJ25" i="29"/>
  <c r="BK25" i="29" s="1"/>
  <c r="BI10" i="29"/>
  <c r="BI12" i="29"/>
  <c r="BI20" i="29"/>
  <c r="BI25" i="29"/>
  <c r="BJ5" i="29"/>
  <c r="BK5" i="29" s="1"/>
  <c r="BI29" i="29"/>
  <c r="BI13" i="29"/>
  <c r="BI5" i="29"/>
  <c r="BI23" i="29"/>
  <c r="BJ17" i="29"/>
  <c r="BK17" i="29" s="1"/>
  <c r="BI22" i="29"/>
  <c r="BI30" i="29"/>
  <c r="BJ31" i="29"/>
  <c r="BK31" i="29" s="1"/>
  <c r="BI16" i="29"/>
  <c r="BJ9" i="29"/>
  <c r="BK9" i="29" s="1"/>
  <c r="BI32" i="29"/>
  <c r="BJ23" i="29"/>
  <c r="BK23" i="29" s="1"/>
  <c r="BJ10" i="29"/>
  <c r="BK10" i="29" s="1"/>
  <c r="BJ29" i="29"/>
  <c r="BK29" i="29" s="1"/>
  <c r="BI15" i="29"/>
  <c r="BI14" i="29"/>
  <c r="BJ30" i="29"/>
  <c r="BK30" i="29" s="1"/>
  <c r="BI24" i="29"/>
  <c r="BJ16" i="29"/>
  <c r="BK16" i="29" s="1"/>
  <c r="BI9" i="29"/>
  <c r="BI18" i="29"/>
  <c r="BI8" i="29"/>
  <c r="BJ22" i="29"/>
  <c r="BK22" i="29" s="1"/>
  <c r="BJ15" i="29"/>
  <c r="BK15" i="29" s="1"/>
  <c r="BI7" i="29"/>
  <c r="BJ24" i="29"/>
  <c r="BK24" i="29" s="1"/>
  <c r="BI17" i="29"/>
  <c r="BI19" i="29"/>
  <c r="BI27" i="29"/>
  <c r="BJ19" i="29"/>
  <c r="BK19" i="29" s="1"/>
  <c r="BJ8" i="29"/>
  <c r="BK8" i="29" s="1"/>
  <c r="BJ33" i="29"/>
  <c r="BK33" i="29" s="1"/>
  <c r="BI31" i="29"/>
  <c r="BJ26" i="29"/>
  <c r="BK26" i="29" s="1"/>
  <c r="BI11" i="29"/>
  <c r="BI33" i="29"/>
  <c r="BI26" i="29"/>
  <c r="BJ12" i="29"/>
  <c r="BK12" i="29" s="1"/>
  <c r="BJ14" i="29"/>
  <c r="BK14" i="29" s="1"/>
  <c r="BJ7" i="29"/>
  <c r="BK7" i="29" s="1"/>
  <c r="BI34" i="29"/>
  <c r="BV6" i="29"/>
  <c r="BW6" i="29" s="1"/>
  <c r="BV28" i="29"/>
  <c r="BW28" i="29" s="1"/>
  <c r="BV21" i="29"/>
  <c r="BW21" i="29" s="1"/>
  <c r="BV35" i="29"/>
  <c r="BW35" i="29" s="1"/>
  <c r="BU12" i="29"/>
  <c r="BU19" i="29"/>
  <c r="BU26" i="29"/>
  <c r="BU33" i="29"/>
  <c r="BV12" i="29"/>
  <c r="BW12" i="29" s="1"/>
  <c r="BV26" i="29"/>
  <c r="BW26" i="29" s="1"/>
  <c r="BV19" i="29"/>
  <c r="BW19" i="29" s="1"/>
  <c r="BV33" i="29"/>
  <c r="BW33" i="29" s="1"/>
  <c r="BU23" i="29"/>
  <c r="BU34" i="29"/>
  <c r="BU25" i="29"/>
  <c r="BU30" i="29"/>
  <c r="BV17" i="29"/>
  <c r="BW17" i="29" s="1"/>
  <c r="BV10" i="29"/>
  <c r="BW10" i="29" s="1"/>
  <c r="BU31" i="29"/>
  <c r="BV16" i="29"/>
  <c r="BW16" i="29" s="1"/>
  <c r="BV9" i="29"/>
  <c r="BW9" i="29" s="1"/>
  <c r="BU21" i="29"/>
  <c r="BV13" i="29"/>
  <c r="BW13" i="29" s="1"/>
  <c r="BV29" i="29"/>
  <c r="BW29" i="29" s="1"/>
  <c r="BV22" i="29"/>
  <c r="BW22" i="29" s="1"/>
  <c r="BV14" i="29"/>
  <c r="BW14" i="29" s="1"/>
  <c r="BV7" i="29"/>
  <c r="BW7" i="29" s="1"/>
  <c r="BU32" i="29"/>
  <c r="BU27" i="29"/>
  <c r="BU15" i="29"/>
  <c r="BU11" i="29"/>
  <c r="BV24" i="29"/>
  <c r="BW24" i="29" s="1"/>
  <c r="BU18" i="29"/>
  <c r="BU20" i="29"/>
  <c r="BU29" i="29"/>
  <c r="BU8" i="29"/>
  <c r="BU6" i="29"/>
  <c r="BU13" i="29"/>
  <c r="BU14" i="29"/>
  <c r="BV32" i="29"/>
  <c r="BW32" i="29" s="1"/>
  <c r="BV25" i="29"/>
  <c r="BW25" i="29" s="1"/>
  <c r="BV18" i="29"/>
  <c r="BW18" i="29" s="1"/>
  <c r="BV11" i="29"/>
  <c r="BW11" i="29" s="1"/>
  <c r="BV31" i="29"/>
  <c r="BW31" i="29" s="1"/>
  <c r="BU22" i="29"/>
  <c r="BU7" i="29"/>
  <c r="BU5" i="29"/>
  <c r="BV15" i="29"/>
  <c r="BW15" i="29" s="1"/>
  <c r="BV23" i="29"/>
  <c r="BW23" i="29" s="1"/>
  <c r="BV20" i="29"/>
  <c r="BW20" i="29" s="1"/>
  <c r="BV8" i="29"/>
  <c r="BW8" i="29" s="1"/>
  <c r="BU9" i="29"/>
  <c r="BU35" i="29"/>
  <c r="BU10" i="29"/>
  <c r="BV30" i="29"/>
  <c r="BW30" i="29" s="1"/>
  <c r="BU24" i="29"/>
  <c r="BU28" i="29"/>
  <c r="BV34" i="29"/>
  <c r="BW34" i="29" s="1"/>
  <c r="BU16" i="29"/>
  <c r="BU17" i="29"/>
  <c r="BV5" i="29"/>
  <c r="BW5" i="29" s="1"/>
  <c r="BV27" i="29"/>
  <c r="BW27" i="29" s="1"/>
  <c r="K16" i="29"/>
  <c r="K17" i="29"/>
  <c r="K24" i="29"/>
  <c r="K29" i="29"/>
  <c r="K21" i="29"/>
  <c r="K13" i="29"/>
  <c r="K7" i="29"/>
  <c r="K22" i="29"/>
  <c r="K30" i="29"/>
  <c r="K32" i="29"/>
  <c r="K8" i="29"/>
  <c r="K15" i="29"/>
  <c r="K23" i="29"/>
  <c r="K28" i="29"/>
  <c r="K25" i="29"/>
  <c r="K11" i="29"/>
  <c r="K18" i="29"/>
  <c r="K26" i="29"/>
  <c r="K33" i="29"/>
  <c r="K12" i="29"/>
  <c r="K19" i="29"/>
  <c r="K27" i="29"/>
  <c r="K20" i="29"/>
  <c r="K34" i="29"/>
  <c r="M13" i="29"/>
  <c r="M20" i="29"/>
  <c r="M27" i="29"/>
  <c r="M34" i="29"/>
  <c r="M6" i="29"/>
  <c r="M21" i="29"/>
  <c r="M28" i="29"/>
  <c r="M7" i="29"/>
  <c r="M22" i="29"/>
  <c r="M29" i="29"/>
  <c r="M11" i="29"/>
  <c r="M8" i="29"/>
  <c r="M15" i="29"/>
  <c r="M23" i="29"/>
  <c r="M18" i="29"/>
  <c r="M9" i="29"/>
  <c r="M16" i="29"/>
  <c r="M31" i="29"/>
  <c r="M32" i="29"/>
  <c r="M17" i="29"/>
  <c r="M25" i="29"/>
  <c r="M12" i="29"/>
  <c r="M19" i="29"/>
  <c r="M26" i="29"/>
  <c r="M33" i="29"/>
  <c r="AN14" i="29"/>
  <c r="AP14" i="29" s="1"/>
  <c r="AN16" i="29"/>
  <c r="AP16" i="29" s="1"/>
  <c r="AN29" i="29"/>
  <c r="AP29" i="29" s="1"/>
  <c r="AN35" i="29"/>
  <c r="AP35" i="29" s="1"/>
  <c r="AK16" i="29"/>
  <c r="AM16" i="29" s="1"/>
  <c r="AK5" i="29"/>
  <c r="AM5" i="29" s="1"/>
  <c r="AK10" i="29"/>
  <c r="AM10" i="29" s="1"/>
  <c r="AK31" i="29"/>
  <c r="AM31" i="29" s="1"/>
  <c r="AK34" i="29"/>
  <c r="AM34" i="29" s="1"/>
  <c r="AK6" i="29"/>
  <c r="AM6" i="29" s="1"/>
  <c r="AK11" i="29"/>
  <c r="AM11" i="29" s="1"/>
  <c r="AK14" i="29"/>
  <c r="AM14" i="29" s="1"/>
  <c r="AK20" i="29"/>
  <c r="AM20" i="29" s="1"/>
  <c r="AK24" i="29"/>
  <c r="AM24" i="29" s="1"/>
  <c r="AK27" i="29"/>
  <c r="AM27" i="29" s="1"/>
  <c r="AK7" i="29"/>
  <c r="AM7" i="29" s="1"/>
  <c r="AK12" i="29"/>
  <c r="AM12" i="29" s="1"/>
  <c r="AK29" i="29"/>
  <c r="AM29" i="29" s="1"/>
  <c r="AK35" i="29"/>
  <c r="AM35" i="29" s="1"/>
  <c r="AK17" i="29"/>
  <c r="AM17" i="29" s="1"/>
  <c r="AK21" i="29"/>
  <c r="AM21" i="29" s="1"/>
  <c r="AK32" i="29"/>
  <c r="AM32" i="29" s="1"/>
  <c r="M5" i="29"/>
  <c r="AK8" i="29"/>
  <c r="AM8" i="29" s="1"/>
  <c r="AK15" i="29"/>
  <c r="AM15" i="29" s="1"/>
  <c r="AK18" i="29"/>
  <c r="AM18" i="29" s="1"/>
  <c r="AK22" i="29"/>
  <c r="AM22" i="29" s="1"/>
  <c r="AK25" i="29"/>
  <c r="AM25" i="29" s="1"/>
  <c r="AK13" i="29"/>
  <c r="AM13" i="29" s="1"/>
  <c r="AK30" i="29"/>
  <c r="AM30" i="29" s="1"/>
  <c r="AK33" i="29"/>
  <c r="AM33" i="29" s="1"/>
  <c r="AK9" i="29"/>
  <c r="AM9" i="29" s="1"/>
  <c r="AK19" i="29"/>
  <c r="AM19" i="29" s="1"/>
  <c r="AK23" i="29"/>
  <c r="AM23" i="29" s="1"/>
  <c r="AK26" i="29"/>
  <c r="AM26" i="29" s="1"/>
  <c r="AK28" i="29"/>
  <c r="AM28" i="29" s="1"/>
  <c r="AH10" i="29"/>
  <c r="AJ10" i="29" s="1"/>
  <c r="AH20" i="29"/>
  <c r="AJ20" i="29" s="1"/>
  <c r="AH24" i="29"/>
  <c r="AJ24" i="29" s="1"/>
  <c r="AH27" i="29"/>
  <c r="AJ27" i="29" s="1"/>
  <c r="AH30" i="29"/>
  <c r="AJ30" i="29" s="1"/>
  <c r="AH33" i="29"/>
  <c r="AJ33" i="29" s="1"/>
  <c r="AH35" i="29"/>
  <c r="AJ35" i="29" s="1"/>
  <c r="AH8" i="29"/>
  <c r="AJ8" i="29" s="1"/>
  <c r="AH15" i="29"/>
  <c r="AJ15" i="29" s="1"/>
  <c r="AH6" i="29"/>
  <c r="AJ6" i="29" s="1"/>
  <c r="AH11" i="29"/>
  <c r="AJ11" i="29" s="1"/>
  <c r="AH29" i="29"/>
  <c r="AJ29" i="29" s="1"/>
  <c r="AH14" i="29"/>
  <c r="AJ14" i="29" s="1"/>
  <c r="AH17" i="29"/>
  <c r="AJ17" i="29" s="1"/>
  <c r="AH19" i="29"/>
  <c r="AJ19" i="29" s="1"/>
  <c r="AH21" i="29"/>
  <c r="AJ21" i="29" s="1"/>
  <c r="AH23" i="29"/>
  <c r="AJ23" i="29" s="1"/>
  <c r="AH26" i="29"/>
  <c r="AJ26" i="29" s="1"/>
  <c r="AH32" i="29"/>
  <c r="AJ32" i="29" s="1"/>
  <c r="AH5" i="29"/>
  <c r="AJ5" i="29" s="1"/>
  <c r="AH13" i="29"/>
  <c r="AJ13" i="29" s="1"/>
  <c r="AH7" i="29"/>
  <c r="AJ7" i="29" s="1"/>
  <c r="AH9" i="29"/>
  <c r="AJ9" i="29" s="1"/>
  <c r="AH31" i="29"/>
  <c r="AJ31" i="29" s="1"/>
  <c r="AH34" i="29"/>
  <c r="AJ34" i="29" s="1"/>
  <c r="AH12" i="29"/>
  <c r="AJ12" i="29" s="1"/>
  <c r="AH16" i="29"/>
  <c r="AJ16" i="29" s="1"/>
  <c r="AH18" i="29"/>
  <c r="AJ18" i="29" s="1"/>
  <c r="AH22" i="29"/>
  <c r="AJ22" i="29" s="1"/>
  <c r="AH25" i="29"/>
  <c r="AJ25" i="29" s="1"/>
  <c r="AH28" i="29"/>
  <c r="AJ28" i="29" s="1"/>
  <c r="AE13" i="29"/>
  <c r="AG13" i="29" s="1"/>
  <c r="AE29" i="29"/>
  <c r="AG29" i="29" s="1"/>
  <c r="AE30" i="29"/>
  <c r="AG30" i="29" s="1"/>
  <c r="AE33" i="29"/>
  <c r="AG33" i="29" s="1"/>
  <c r="AE6" i="29"/>
  <c r="AG6" i="29" s="1"/>
  <c r="AE9" i="29"/>
  <c r="AG9" i="29" s="1"/>
  <c r="AE12" i="29"/>
  <c r="AG12" i="29" s="1"/>
  <c r="AE17" i="29"/>
  <c r="AG17" i="29" s="1"/>
  <c r="AE21" i="29"/>
  <c r="AG21" i="29" s="1"/>
  <c r="AE32" i="29"/>
  <c r="AG32" i="29" s="1"/>
  <c r="AE11" i="29"/>
  <c r="AG11" i="29" s="1"/>
  <c r="AE16" i="29"/>
  <c r="AG16" i="29" s="1"/>
  <c r="AE35" i="29"/>
  <c r="AG35" i="29" s="1"/>
  <c r="AE8" i="29"/>
  <c r="AG8" i="29" s="1"/>
  <c r="AE14" i="29"/>
  <c r="AG14" i="29" s="1"/>
  <c r="AE15" i="29"/>
  <c r="AG15" i="29" s="1"/>
  <c r="AE20" i="29"/>
  <c r="AG20" i="29" s="1"/>
  <c r="AE24" i="29"/>
  <c r="AG24" i="29" s="1"/>
  <c r="AE27" i="29"/>
  <c r="AG27" i="29" s="1"/>
  <c r="AE25" i="29"/>
  <c r="AG25" i="29" s="1"/>
  <c r="AE10" i="29"/>
  <c r="AG10" i="29" s="1"/>
  <c r="AE22" i="29"/>
  <c r="AG22" i="29" s="1"/>
  <c r="AE5" i="29"/>
  <c r="AG5" i="29" s="1"/>
  <c r="AE7" i="29"/>
  <c r="AG7" i="29" s="1"/>
  <c r="AE19" i="29"/>
  <c r="AG19" i="29" s="1"/>
  <c r="AE23" i="29"/>
  <c r="AG23" i="29" s="1"/>
  <c r="AE26" i="29"/>
  <c r="AG26" i="29" s="1"/>
  <c r="AE31" i="29"/>
  <c r="AG31" i="29" s="1"/>
  <c r="AE34" i="29"/>
  <c r="AG34" i="29" s="1"/>
  <c r="AE18" i="29"/>
  <c r="AG18" i="29" s="1"/>
  <c r="AE28" i="29"/>
  <c r="AG28" i="29" s="1"/>
  <c r="AB10" i="29"/>
  <c r="AD10" i="29" s="1"/>
  <c r="AB19" i="29"/>
  <c r="AD19" i="29" s="1"/>
  <c r="AB32" i="29"/>
  <c r="AD32" i="29" s="1"/>
  <c r="AB33" i="29"/>
  <c r="AD33" i="29" s="1"/>
  <c r="AB34" i="29"/>
  <c r="AD34" i="29" s="1"/>
  <c r="AB25" i="29"/>
  <c r="AD25" i="29" s="1"/>
  <c r="AB6" i="29"/>
  <c r="AD6" i="29" s="1"/>
  <c r="AB31" i="29"/>
  <c r="AD31" i="29" s="1"/>
  <c r="AB14" i="29"/>
  <c r="AD14" i="29" s="1"/>
  <c r="AB16" i="29"/>
  <c r="AD16" i="29" s="1"/>
  <c r="AB9" i="29"/>
  <c r="AD9" i="29" s="1"/>
  <c r="AB15" i="29"/>
  <c r="AD15" i="29" s="1"/>
  <c r="AB20" i="29"/>
  <c r="AD20" i="29" s="1"/>
  <c r="AB13" i="29"/>
  <c r="AD13" i="29" s="1"/>
  <c r="AB5" i="29"/>
  <c r="AD5" i="29" s="1"/>
  <c r="AB8" i="29"/>
  <c r="AD8" i="29" s="1"/>
  <c r="AB22" i="29"/>
  <c r="AD22" i="29" s="1"/>
  <c r="AB26" i="29"/>
  <c r="AD26" i="29" s="1"/>
  <c r="AB21" i="29"/>
  <c r="AD21" i="29" s="1"/>
  <c r="AB27" i="29"/>
  <c r="AD27" i="29" s="1"/>
  <c r="AN10" i="29"/>
  <c r="AP10" i="29" s="1"/>
  <c r="AN27" i="29"/>
  <c r="AP27" i="29" s="1"/>
  <c r="AN31" i="29"/>
  <c r="AP31" i="29" s="1"/>
  <c r="AN34" i="29"/>
  <c r="AP34" i="29" s="1"/>
  <c r="AN7" i="29"/>
  <c r="AP7" i="29" s="1"/>
  <c r="AN13" i="29"/>
  <c r="AP13" i="29" s="1"/>
  <c r="AN20" i="29"/>
  <c r="AP20" i="29" s="1"/>
  <c r="AN24" i="29"/>
  <c r="AP24" i="29" s="1"/>
  <c r="AN17" i="29"/>
  <c r="AP17" i="29" s="1"/>
  <c r="AN6" i="29"/>
  <c r="AP6" i="29" s="1"/>
  <c r="AN9" i="29"/>
  <c r="AP9" i="29" s="1"/>
  <c r="AN30" i="29"/>
  <c r="AP30" i="29" s="1"/>
  <c r="AN33" i="29"/>
  <c r="AP33" i="29" s="1"/>
  <c r="AN12" i="29"/>
  <c r="AP12" i="29" s="1"/>
  <c r="AN15" i="29"/>
  <c r="AP15" i="29" s="1"/>
  <c r="AN19" i="29"/>
  <c r="AP19" i="29" s="1"/>
  <c r="AN23" i="29"/>
  <c r="AP23" i="29" s="1"/>
  <c r="AN26" i="29"/>
  <c r="AP26" i="29" s="1"/>
  <c r="AN32" i="29"/>
  <c r="AP32" i="29" s="1"/>
  <c r="AN5" i="29"/>
  <c r="AP5" i="29" s="1"/>
  <c r="AN21" i="29"/>
  <c r="AP21" i="29" s="1"/>
  <c r="AN8" i="29"/>
  <c r="AP8" i="29" s="1"/>
  <c r="AN11" i="29"/>
  <c r="AP11" i="29" s="1"/>
  <c r="AN18" i="29"/>
  <c r="AP18" i="29" s="1"/>
  <c r="AN22" i="29"/>
  <c r="AP22" i="29" s="1"/>
  <c r="AN25" i="29"/>
  <c r="AP25" i="29" s="1"/>
  <c r="AN28" i="29"/>
  <c r="AP28" i="29" s="1"/>
  <c r="AB24" i="29"/>
  <c r="AD24" i="29" s="1"/>
  <c r="AB7" i="29"/>
  <c r="AD7" i="29" s="1"/>
  <c r="AB12" i="29"/>
  <c r="AD12" i="29" s="1"/>
  <c r="AB30" i="29"/>
  <c r="AD30" i="29" s="1"/>
  <c r="AB17" i="29"/>
  <c r="AD17" i="29" s="1"/>
  <c r="AB23" i="29"/>
  <c r="AD23" i="29" s="1"/>
  <c r="AB29" i="29"/>
  <c r="AD29" i="29" s="1"/>
  <c r="AB11" i="29"/>
  <c r="AD11" i="29" s="1"/>
  <c r="AB18" i="29"/>
  <c r="AD18" i="29" s="1"/>
  <c r="AB35" i="29"/>
  <c r="AD35" i="29" s="1"/>
  <c r="AB28" i="29"/>
  <c r="AD28" i="29" s="1"/>
  <c r="I55" i="22"/>
  <c r="F34" i="22"/>
  <c r="F20" i="22"/>
  <c r="C56" i="22"/>
  <c r="F18" i="22"/>
  <c r="I59" i="22"/>
  <c r="F49" i="22"/>
  <c r="G5" i="29"/>
  <c r="F34" i="3"/>
  <c r="C59" i="3"/>
  <c r="F32" i="3"/>
  <c r="F10" i="3"/>
  <c r="F14" i="3"/>
  <c r="F28" i="3"/>
  <c r="E8" i="29" l="1"/>
  <c r="E26" i="29"/>
  <c r="E9" i="29"/>
  <c r="E16" i="29"/>
  <c r="E24" i="29"/>
  <c r="E10" i="29"/>
  <c r="E17" i="29"/>
  <c r="E25" i="29"/>
  <c r="E20" i="29"/>
  <c r="E11" i="29"/>
  <c r="E18" i="29"/>
  <c r="E33" i="29"/>
  <c r="E13" i="29"/>
  <c r="E35" i="29"/>
  <c r="E12" i="29"/>
  <c r="E19" i="29"/>
  <c r="E27" i="29"/>
  <c r="E34" i="29"/>
  <c r="E28" i="29"/>
  <c r="E6" i="29"/>
  <c r="E21" i="29"/>
  <c r="E29" i="29"/>
  <c r="E15" i="29"/>
  <c r="E31" i="29"/>
  <c r="E7" i="29"/>
  <c r="E14" i="29"/>
  <c r="E22" i="29"/>
  <c r="E30" i="29"/>
  <c r="E23" i="29"/>
  <c r="E32" i="29"/>
  <c r="BX24" i="29"/>
  <c r="BP22" i="29"/>
  <c r="BX15" i="29"/>
  <c r="BL27" i="29"/>
  <c r="BL20" i="29"/>
  <c r="BP17" i="29"/>
  <c r="BX19" i="29"/>
  <c r="BP9" i="29"/>
  <c r="BX27" i="29"/>
  <c r="BP21" i="29"/>
  <c r="BP27" i="29"/>
  <c r="BT16" i="29"/>
  <c r="BT23" i="29"/>
  <c r="BP19" i="29"/>
  <c r="BL13" i="29"/>
  <c r="BL9" i="29"/>
  <c r="BL14" i="29"/>
  <c r="BL26" i="29"/>
  <c r="BT18" i="29"/>
  <c r="BL8" i="29"/>
  <c r="BL11" i="29"/>
  <c r="BL18" i="29"/>
  <c r="BX34" i="29"/>
  <c r="BX18" i="29"/>
  <c r="BL32" i="29"/>
  <c r="BP24" i="29"/>
  <c r="BP14" i="29"/>
  <c r="BP8" i="29"/>
  <c r="BP18" i="29"/>
  <c r="BT12" i="29"/>
  <c r="BL15" i="29"/>
  <c r="BL35" i="29"/>
  <c r="BL5" i="29"/>
  <c r="BX13" i="29"/>
  <c r="BX32" i="29"/>
  <c r="BX31" i="29"/>
  <c r="BX7" i="29"/>
  <c r="BX22" i="29"/>
  <c r="BX26" i="29"/>
  <c r="BX35" i="29"/>
  <c r="BX28" i="29"/>
  <c r="BX21" i="29"/>
  <c r="BT17" i="29"/>
  <c r="BT19" i="29"/>
  <c r="BP15" i="29"/>
  <c r="BT11" i="29"/>
  <c r="BT14" i="29"/>
  <c r="BT21" i="29"/>
  <c r="BP30" i="29"/>
  <c r="BP23" i="29"/>
  <c r="BT28" i="29"/>
  <c r="BT31" i="29"/>
  <c r="BL7" i="29"/>
  <c r="BL16" i="29"/>
  <c r="BT30" i="29"/>
  <c r="BL28" i="29"/>
  <c r="BL12" i="29"/>
  <c r="BX17" i="29"/>
  <c r="BX16" i="29"/>
  <c r="BP11" i="29"/>
  <c r="BT22" i="29"/>
  <c r="BP7" i="29"/>
  <c r="BP20" i="29"/>
  <c r="BT27" i="29"/>
  <c r="BT9" i="29"/>
  <c r="BT25" i="29"/>
  <c r="BL33" i="29"/>
  <c r="BL23" i="29"/>
  <c r="BT5" i="29"/>
  <c r="BT35" i="29"/>
  <c r="BX20" i="29"/>
  <c r="BL25" i="29"/>
  <c r="BL19" i="29"/>
  <c r="BX23" i="29"/>
  <c r="BX10" i="29"/>
  <c r="BX12" i="29"/>
  <c r="BP33" i="29"/>
  <c r="BP34" i="29"/>
  <c r="BT34" i="29"/>
  <c r="BX5" i="29"/>
  <c r="BP31" i="29"/>
  <c r="BL31" i="29"/>
  <c r="BL17" i="29"/>
  <c r="BL6" i="29"/>
  <c r="BX29" i="29"/>
  <c r="BT29" i="29"/>
  <c r="BP16" i="29"/>
  <c r="BT20" i="29"/>
  <c r="BL30" i="29"/>
  <c r="BT24" i="29"/>
  <c r="BP10" i="29"/>
  <c r="BP25" i="29"/>
  <c r="BP5" i="29"/>
  <c r="BP28" i="29"/>
  <c r="BT13" i="29"/>
  <c r="BA13" i="29"/>
  <c r="BA19" i="29"/>
  <c r="BB13" i="29"/>
  <c r="BC13" i="29" s="1"/>
  <c r="BH13" i="29" s="1"/>
  <c r="BB19" i="29"/>
  <c r="BC19" i="29" s="1"/>
  <c r="BH19" i="29" s="1"/>
  <c r="BA20" i="29"/>
  <c r="BA26" i="29"/>
  <c r="BB12" i="29"/>
  <c r="BC12" i="29" s="1"/>
  <c r="BH12" i="29" s="1"/>
  <c r="BB20" i="29"/>
  <c r="BC20" i="29" s="1"/>
  <c r="BH20" i="29" s="1"/>
  <c r="BB26" i="29"/>
  <c r="BC26" i="29" s="1"/>
  <c r="BH26" i="29" s="1"/>
  <c r="BA24" i="29"/>
  <c r="BA27" i="29"/>
  <c r="BA33" i="29"/>
  <c r="BB18" i="29"/>
  <c r="BC18" i="29" s="1"/>
  <c r="BH18" i="29" s="1"/>
  <c r="BB27" i="29"/>
  <c r="BC27" i="29" s="1"/>
  <c r="BH27" i="29" s="1"/>
  <c r="BB33" i="29"/>
  <c r="BC33" i="29" s="1"/>
  <c r="BH33" i="29" s="1"/>
  <c r="BA12" i="29"/>
  <c r="BA34" i="29"/>
  <c r="BB34" i="29"/>
  <c r="BC34" i="29" s="1"/>
  <c r="BH34" i="29" s="1"/>
  <c r="BB32" i="29"/>
  <c r="BC32" i="29" s="1"/>
  <c r="BH32" i="29" s="1"/>
  <c r="BA29" i="29"/>
  <c r="BA22" i="29"/>
  <c r="BA14" i="29"/>
  <c r="BA7" i="29"/>
  <c r="BB9" i="29"/>
  <c r="BC9" i="29" s="1"/>
  <c r="BH9" i="29" s="1"/>
  <c r="BA30" i="29"/>
  <c r="BA23" i="29"/>
  <c r="BA9" i="29"/>
  <c r="BA25" i="29"/>
  <c r="BB30" i="29"/>
  <c r="BC30" i="29" s="1"/>
  <c r="BH30" i="29" s="1"/>
  <c r="BA35" i="29"/>
  <c r="BA16" i="29"/>
  <c r="BA32" i="29"/>
  <c r="BA18" i="29"/>
  <c r="BA11" i="29"/>
  <c r="BB24" i="29"/>
  <c r="BC24" i="29" s="1"/>
  <c r="BH24" i="29" s="1"/>
  <c r="BA28" i="29"/>
  <c r="BB11" i="29"/>
  <c r="BC11" i="29" s="1"/>
  <c r="BH11" i="29" s="1"/>
  <c r="BA17" i="29"/>
  <c r="BA10" i="29"/>
  <c r="BB7" i="29"/>
  <c r="BC7" i="29" s="1"/>
  <c r="BH7" i="29" s="1"/>
  <c r="BB35" i="29"/>
  <c r="BC35" i="29" s="1"/>
  <c r="BH35" i="29" s="1"/>
  <c r="BA21" i="29"/>
  <c r="BB29" i="29"/>
  <c r="BC29" i="29" s="1"/>
  <c r="BH29" i="29" s="1"/>
  <c r="BA5" i="29"/>
  <c r="BB5" i="29"/>
  <c r="BC5" i="29" s="1"/>
  <c r="BH5" i="29" s="1"/>
  <c r="BA15" i="29"/>
  <c r="BB15" i="29"/>
  <c r="BC15" i="29" s="1"/>
  <c r="BH15" i="29" s="1"/>
  <c r="BB8" i="29"/>
  <c r="BC8" i="29" s="1"/>
  <c r="BH8" i="29" s="1"/>
  <c r="BB6" i="29"/>
  <c r="BC6" i="29" s="1"/>
  <c r="BH6" i="29" s="1"/>
  <c r="BA6" i="29"/>
  <c r="BB23" i="29"/>
  <c r="BC23" i="29" s="1"/>
  <c r="BH23" i="29" s="1"/>
  <c r="BB10" i="29"/>
  <c r="BC10" i="29" s="1"/>
  <c r="BH10" i="29" s="1"/>
  <c r="BB16" i="29"/>
  <c r="BC16" i="29" s="1"/>
  <c r="BH16" i="29" s="1"/>
  <c r="BA31" i="29"/>
  <c r="BB22" i="29"/>
  <c r="BC22" i="29" s="1"/>
  <c r="BH22" i="29" s="1"/>
  <c r="BA8" i="29"/>
  <c r="BB25" i="29"/>
  <c r="BC25" i="29" s="1"/>
  <c r="BH25" i="29" s="1"/>
  <c r="BB28" i="29"/>
  <c r="BC28" i="29" s="1"/>
  <c r="BH28" i="29" s="1"/>
  <c r="BB31" i="29"/>
  <c r="BC31" i="29" s="1"/>
  <c r="BH31" i="29" s="1"/>
  <c r="BB17" i="29"/>
  <c r="BC17" i="29" s="1"/>
  <c r="BH17" i="29" s="1"/>
  <c r="BB21" i="29"/>
  <c r="BC21" i="29" s="1"/>
  <c r="BH21" i="29" s="1"/>
  <c r="BB14" i="29"/>
  <c r="BC14" i="29" s="1"/>
  <c r="BH14" i="29" s="1"/>
  <c r="BX11" i="29"/>
  <c r="BL22" i="29"/>
  <c r="BL29" i="29"/>
  <c r="BX6" i="29"/>
  <c r="BT32" i="29"/>
  <c r="BP12" i="29"/>
  <c r="BP32" i="29"/>
  <c r="BP29" i="29"/>
  <c r="BP13" i="29"/>
  <c r="BX30" i="29"/>
  <c r="BX25" i="29"/>
  <c r="BX33" i="29"/>
  <c r="BT8" i="29"/>
  <c r="BP26" i="29"/>
  <c r="BP35" i="29"/>
  <c r="BT26" i="29"/>
  <c r="BL21" i="29"/>
  <c r="BL24" i="29"/>
  <c r="BX14" i="29"/>
  <c r="BX9" i="29"/>
  <c r="BX8" i="29"/>
  <c r="BT15" i="29"/>
  <c r="BT33" i="29"/>
  <c r="BL10" i="29"/>
  <c r="BL34" i="29"/>
  <c r="BT7" i="29"/>
  <c r="BT10" i="29"/>
  <c r="BP6" i="29"/>
  <c r="BT6" i="29"/>
  <c r="AO35" i="29"/>
  <c r="AO29" i="29"/>
  <c r="AO16" i="29"/>
  <c r="AO14" i="29"/>
  <c r="AL23" i="29"/>
  <c r="AL19" i="29"/>
  <c r="AL25" i="29"/>
  <c r="AL21" i="29"/>
  <c r="AL24" i="29"/>
  <c r="AL13" i="29"/>
  <c r="AL9" i="29"/>
  <c r="AL22" i="29"/>
  <c r="AL17" i="29"/>
  <c r="AL20" i="29"/>
  <c r="AL10" i="29"/>
  <c r="AL31" i="29"/>
  <c r="AL28" i="29"/>
  <c r="AL18" i="29"/>
  <c r="AL35" i="29"/>
  <c r="AL14" i="29"/>
  <c r="AL15" i="29"/>
  <c r="AL11" i="29"/>
  <c r="AL8" i="29"/>
  <c r="AL29" i="29"/>
  <c r="AL6" i="29"/>
  <c r="AL33" i="29"/>
  <c r="AL12" i="29"/>
  <c r="AL5" i="29"/>
  <c r="AL27" i="29"/>
  <c r="AL26" i="29"/>
  <c r="AL30" i="29"/>
  <c r="AL32" i="29"/>
  <c r="AL7" i="29"/>
  <c r="AL34" i="29"/>
  <c r="AL16" i="29"/>
  <c r="AI12" i="29"/>
  <c r="AI7" i="29"/>
  <c r="AI21" i="29"/>
  <c r="AI6" i="29"/>
  <c r="AI15" i="29"/>
  <c r="AI33" i="29"/>
  <c r="AI19" i="29"/>
  <c r="AI8" i="29"/>
  <c r="AI17" i="29"/>
  <c r="AI30" i="29"/>
  <c r="AI28" i="29"/>
  <c r="AI5" i="29"/>
  <c r="AI14" i="29"/>
  <c r="AI27" i="29"/>
  <c r="AI25" i="29"/>
  <c r="AI32" i="29"/>
  <c r="AI24" i="29"/>
  <c r="AI22" i="29"/>
  <c r="AI34" i="29"/>
  <c r="AI13" i="29"/>
  <c r="AI26" i="29"/>
  <c r="AI20" i="29"/>
  <c r="AI18" i="29"/>
  <c r="AI31" i="29"/>
  <c r="AI29" i="29"/>
  <c r="AI16" i="29"/>
  <c r="AI9" i="29"/>
  <c r="AI23" i="29"/>
  <c r="AI11" i="29"/>
  <c r="AI35" i="29"/>
  <c r="AI10" i="29"/>
  <c r="AF5" i="29"/>
  <c r="AF20" i="29"/>
  <c r="AF12" i="29"/>
  <c r="AF25" i="29"/>
  <c r="AF35" i="29"/>
  <c r="AF34" i="29"/>
  <c r="AF31" i="29"/>
  <c r="AF22" i="29"/>
  <c r="AF15" i="29"/>
  <c r="AF9" i="29"/>
  <c r="AF19" i="29"/>
  <c r="AF32" i="29"/>
  <c r="AF26" i="29"/>
  <c r="AF10" i="29"/>
  <c r="AF14" i="29"/>
  <c r="AF16" i="29"/>
  <c r="AF6" i="29"/>
  <c r="AF28" i="29"/>
  <c r="AF23" i="29"/>
  <c r="AF8" i="29"/>
  <c r="AF11" i="29"/>
  <c r="AF33" i="29"/>
  <c r="AF30" i="29"/>
  <c r="AF18" i="29"/>
  <c r="AF7" i="29"/>
  <c r="AF27" i="29"/>
  <c r="AF21" i="29"/>
  <c r="AF29" i="29"/>
  <c r="AF24" i="29"/>
  <c r="AF17" i="29"/>
  <c r="AF13" i="29"/>
  <c r="AC26" i="29"/>
  <c r="AC15" i="29"/>
  <c r="AC34" i="29"/>
  <c r="AC14" i="29"/>
  <c r="AC22" i="29"/>
  <c r="AC33" i="29"/>
  <c r="AC20" i="29"/>
  <c r="AC8" i="29"/>
  <c r="AC13" i="29"/>
  <c r="AC9" i="29"/>
  <c r="AC32" i="29"/>
  <c r="AC5" i="29"/>
  <c r="AC31" i="29"/>
  <c r="AC21" i="29"/>
  <c r="AC6" i="29"/>
  <c r="AC19" i="29"/>
  <c r="AC16" i="29"/>
  <c r="AC27" i="29"/>
  <c r="AC25" i="29"/>
  <c r="AC10" i="29"/>
  <c r="Y35" i="29"/>
  <c r="AA35" i="29" s="1"/>
  <c r="Y13" i="29"/>
  <c r="AA13" i="29" s="1"/>
  <c r="Y24" i="29"/>
  <c r="AA24" i="29" s="1"/>
  <c r="Y15" i="29"/>
  <c r="AA15" i="29" s="1"/>
  <c r="Y18" i="29"/>
  <c r="AA18" i="29" s="1"/>
  <c r="Y19" i="29"/>
  <c r="AA19" i="29" s="1"/>
  <c r="Y21" i="29"/>
  <c r="AA21" i="29" s="1"/>
  <c r="Y29" i="29"/>
  <c r="AA29" i="29" s="1"/>
  <c r="Y32" i="29"/>
  <c r="AA32" i="29" s="1"/>
  <c r="Y5" i="29"/>
  <c r="AA5" i="29" s="1"/>
  <c r="Y33" i="29"/>
  <c r="AA33" i="29" s="1"/>
  <c r="Y8" i="29"/>
  <c r="AA8" i="29" s="1"/>
  <c r="Y9" i="29"/>
  <c r="AA9" i="29" s="1"/>
  <c r="Y25" i="29"/>
  <c r="AA25" i="29" s="1"/>
  <c r="Y30" i="29"/>
  <c r="AA30" i="29" s="1"/>
  <c r="Y7" i="29"/>
  <c r="AA7" i="29" s="1"/>
  <c r="Y26" i="29"/>
  <c r="AA26" i="29" s="1"/>
  <c r="Y20" i="29"/>
  <c r="AA20" i="29" s="1"/>
  <c r="Y12" i="29"/>
  <c r="AA12" i="29" s="1"/>
  <c r="Y34" i="29"/>
  <c r="AA34" i="29" s="1"/>
  <c r="Y22" i="29"/>
  <c r="AA22" i="29" s="1"/>
  <c r="Y31" i="29"/>
  <c r="AA31" i="29" s="1"/>
  <c r="Y14" i="29"/>
  <c r="AA14" i="29" s="1"/>
  <c r="Y11" i="29"/>
  <c r="AA11" i="29" s="1"/>
  <c r="Y28" i="29"/>
  <c r="AA28" i="29" s="1"/>
  <c r="Y17" i="29"/>
  <c r="AA17" i="29" s="1"/>
  <c r="Y16" i="29"/>
  <c r="AA16" i="29" s="1"/>
  <c r="Y10" i="29"/>
  <c r="AA10" i="29" s="1"/>
  <c r="Y27" i="29"/>
  <c r="AA27" i="29" s="1"/>
  <c r="Y6" i="29"/>
  <c r="AA6" i="29" s="1"/>
  <c r="Y23" i="29"/>
  <c r="AA23" i="29" s="1"/>
  <c r="AC11" i="29"/>
  <c r="AC12" i="29"/>
  <c r="AO22" i="29"/>
  <c r="AO23" i="29"/>
  <c r="AO33" i="29"/>
  <c r="AO20" i="29"/>
  <c r="AO18" i="29"/>
  <c r="AO19" i="29"/>
  <c r="AO30" i="29"/>
  <c r="AO13" i="29"/>
  <c r="AC29" i="29"/>
  <c r="AO28" i="29"/>
  <c r="AO11" i="29"/>
  <c r="AO5" i="29"/>
  <c r="AO15" i="29"/>
  <c r="AO9" i="29"/>
  <c r="AO7" i="29"/>
  <c r="AO8" i="29"/>
  <c r="AO12" i="29"/>
  <c r="AO6" i="29"/>
  <c r="AC28" i="29"/>
  <c r="AC23" i="29"/>
  <c r="AO21" i="29"/>
  <c r="AO32" i="29"/>
  <c r="AO34" i="29"/>
  <c r="AC17" i="29"/>
  <c r="AC7" i="29"/>
  <c r="AO17" i="29"/>
  <c r="AO31" i="29"/>
  <c r="AC35" i="29"/>
  <c r="AC24" i="29"/>
  <c r="AO27" i="29"/>
  <c r="AC18" i="29"/>
  <c r="AC30" i="29"/>
  <c r="AO25" i="29"/>
  <c r="AO26" i="29"/>
  <c r="AO24" i="29"/>
  <c r="AO10" i="29"/>
  <c r="F42" i="3"/>
  <c r="I63" i="3"/>
  <c r="F38" i="3"/>
  <c r="F52" i="3"/>
  <c r="F30" i="3"/>
  <c r="F54" i="3"/>
  <c r="F22" i="3"/>
  <c r="I59" i="3"/>
  <c r="C60" i="3"/>
  <c r="F12" i="3"/>
  <c r="C8" i="29" s="1"/>
  <c r="F40" i="3"/>
  <c r="F24" i="3"/>
  <c r="C24" i="29" l="1"/>
  <c r="C7" i="29"/>
  <c r="C14" i="29"/>
  <c r="C32" i="29"/>
  <c r="C11" i="29"/>
  <c r="C5" i="29"/>
  <c r="C23" i="29"/>
  <c r="AC37" i="29"/>
  <c r="C19" i="29"/>
  <c r="C35" i="29"/>
  <c r="C17" i="29"/>
  <c r="AI37" i="29"/>
  <c r="C28" i="29"/>
  <c r="C26" i="29"/>
  <c r="C10" i="29"/>
  <c r="C12" i="29"/>
  <c r="C27" i="29"/>
  <c r="C13" i="29"/>
  <c r="C29" i="29"/>
  <c r="C6" i="29"/>
  <c r="AF37" i="29"/>
  <c r="AL37" i="29"/>
  <c r="C31" i="29"/>
  <c r="C25" i="29"/>
  <c r="C9" i="29"/>
  <c r="AO37" i="29"/>
  <c r="C20" i="29"/>
  <c r="C18" i="29"/>
  <c r="C30" i="29"/>
  <c r="C33" i="29"/>
  <c r="C22" i="29"/>
  <c r="C34" i="29"/>
  <c r="C15" i="29"/>
  <c r="C16" i="29"/>
  <c r="C21" i="29"/>
  <c r="Z28" i="29"/>
  <c r="Z17" i="29"/>
  <c r="Z23" i="29"/>
  <c r="Z11" i="29"/>
  <c r="Z10" i="29"/>
  <c r="Z31" i="29"/>
  <c r="Z22" i="29"/>
  <c r="AX21" i="29"/>
  <c r="AY21" i="29" s="1"/>
  <c r="BD21" i="29" s="1"/>
  <c r="AX27" i="29"/>
  <c r="AY27" i="29" s="1"/>
  <c r="BD27" i="29" s="1"/>
  <c r="AX33" i="29"/>
  <c r="AY33" i="29" s="1"/>
  <c r="BD33" i="29" s="1"/>
  <c r="AW27" i="29"/>
  <c r="AZ27" i="29" s="1"/>
  <c r="AW28" i="29"/>
  <c r="AZ28" i="29" s="1"/>
  <c r="AW34" i="29"/>
  <c r="AZ34" i="29" s="1"/>
  <c r="AX9" i="29"/>
  <c r="AY9" i="29" s="1"/>
  <c r="BD9" i="29" s="1"/>
  <c r="AX12" i="29"/>
  <c r="AY12" i="29" s="1"/>
  <c r="BD12" i="29" s="1"/>
  <c r="AX28" i="29"/>
  <c r="AY28" i="29" s="1"/>
  <c r="BD28" i="29" s="1"/>
  <c r="AX34" i="29"/>
  <c r="AY34" i="29" s="1"/>
  <c r="BD34" i="29" s="1"/>
  <c r="AW6" i="29"/>
  <c r="AZ6" i="29" s="1"/>
  <c r="AW13" i="29"/>
  <c r="AZ13" i="29" s="1"/>
  <c r="AX17" i="29"/>
  <c r="AY17" i="29" s="1"/>
  <c r="BD17" i="29" s="1"/>
  <c r="AX24" i="29"/>
  <c r="AY24" i="29" s="1"/>
  <c r="BD24" i="29" s="1"/>
  <c r="AW35" i="29"/>
  <c r="AZ35" i="29" s="1"/>
  <c r="AX6" i="29"/>
  <c r="AY6" i="29" s="1"/>
  <c r="BD6" i="29" s="1"/>
  <c r="AX13" i="29"/>
  <c r="AY13" i="29" s="1"/>
  <c r="BD13" i="29" s="1"/>
  <c r="AX19" i="29"/>
  <c r="AY19" i="29" s="1"/>
  <c r="BD19" i="29" s="1"/>
  <c r="AX35" i="29"/>
  <c r="AY35" i="29" s="1"/>
  <c r="BD35" i="29" s="1"/>
  <c r="AW20" i="29"/>
  <c r="AZ20" i="29" s="1"/>
  <c r="AW21" i="29"/>
  <c r="AZ21" i="29" s="1"/>
  <c r="AX20" i="29"/>
  <c r="AY20" i="29" s="1"/>
  <c r="BD20" i="29" s="1"/>
  <c r="AX26" i="29"/>
  <c r="AY26" i="29" s="1"/>
  <c r="BD26" i="29" s="1"/>
  <c r="AX5" i="29"/>
  <c r="AY5" i="29" s="1"/>
  <c r="BD5" i="29" s="1"/>
  <c r="AW8" i="29"/>
  <c r="AZ8" i="29" s="1"/>
  <c r="AW12" i="29"/>
  <c r="AZ12" i="29" s="1"/>
  <c r="AW24" i="29"/>
  <c r="AZ24" i="29" s="1"/>
  <c r="AX16" i="29"/>
  <c r="AY16" i="29" s="1"/>
  <c r="BD16" i="29" s="1"/>
  <c r="AX15" i="29"/>
  <c r="AY15" i="29" s="1"/>
  <c r="BD15" i="29" s="1"/>
  <c r="AX23" i="29"/>
  <c r="AY23" i="29" s="1"/>
  <c r="BD23" i="29" s="1"/>
  <c r="AW29" i="29"/>
  <c r="AZ29" i="29" s="1"/>
  <c r="AW22" i="29"/>
  <c r="AZ22" i="29" s="1"/>
  <c r="AW14" i="29"/>
  <c r="AZ14" i="29" s="1"/>
  <c r="AW7" i="29"/>
  <c r="AZ7" i="29" s="1"/>
  <c r="AW9" i="29"/>
  <c r="AZ9" i="29" s="1"/>
  <c r="AX10" i="29"/>
  <c r="AY10" i="29" s="1"/>
  <c r="BD10" i="29" s="1"/>
  <c r="AX30" i="29"/>
  <c r="AY30" i="29" s="1"/>
  <c r="BD30" i="29" s="1"/>
  <c r="AW31" i="29"/>
  <c r="AZ31" i="29" s="1"/>
  <c r="AW5" i="29"/>
  <c r="AZ5" i="29" s="1"/>
  <c r="AW17" i="29"/>
  <c r="AZ17" i="29" s="1"/>
  <c r="AX8" i="29"/>
  <c r="AY8" i="29" s="1"/>
  <c r="BD8" i="29" s="1"/>
  <c r="AX31" i="29"/>
  <c r="AY31" i="29" s="1"/>
  <c r="BD31" i="29" s="1"/>
  <c r="AW18" i="29"/>
  <c r="AZ18" i="29" s="1"/>
  <c r="AW26" i="29"/>
  <c r="AZ26" i="29" s="1"/>
  <c r="AX29" i="29"/>
  <c r="AY29" i="29" s="1"/>
  <c r="BD29" i="29" s="1"/>
  <c r="AW15" i="29"/>
  <c r="AZ15" i="29" s="1"/>
  <c r="AW32" i="29"/>
  <c r="AZ32" i="29" s="1"/>
  <c r="AX18" i="29"/>
  <c r="AY18" i="29" s="1"/>
  <c r="BD18" i="29" s="1"/>
  <c r="AW33" i="29"/>
  <c r="AZ33" i="29" s="1"/>
  <c r="AX22" i="29"/>
  <c r="AY22" i="29" s="1"/>
  <c r="BD22" i="29" s="1"/>
  <c r="AW11" i="29"/>
  <c r="AZ11" i="29" s="1"/>
  <c r="AX32" i="29"/>
  <c r="AY32" i="29" s="1"/>
  <c r="BD32" i="29" s="1"/>
  <c r="AW30" i="29"/>
  <c r="AZ30" i="29" s="1"/>
  <c r="AW16" i="29"/>
  <c r="AZ16" i="29" s="1"/>
  <c r="AW19" i="29"/>
  <c r="AZ19" i="29" s="1"/>
  <c r="AX14" i="29"/>
  <c r="AY14" i="29" s="1"/>
  <c r="BD14" i="29" s="1"/>
  <c r="AW25" i="29"/>
  <c r="AZ25" i="29" s="1"/>
  <c r="AX11" i="29"/>
  <c r="AY11" i="29" s="1"/>
  <c r="BD11" i="29" s="1"/>
  <c r="AW10" i="29"/>
  <c r="AZ10" i="29" s="1"/>
  <c r="AW23" i="29"/>
  <c r="AZ23" i="29" s="1"/>
  <c r="AX7" i="29"/>
  <c r="AY7" i="29" s="1"/>
  <c r="BD7" i="29" s="1"/>
  <c r="AX25" i="29"/>
  <c r="AY25" i="29" s="1"/>
  <c r="BD25" i="29" s="1"/>
  <c r="G37" i="29"/>
  <c r="G38" i="29"/>
  <c r="Z14" i="29"/>
  <c r="Z6" i="29"/>
  <c r="Z12" i="29"/>
  <c r="Z16" i="29"/>
  <c r="Z20" i="29"/>
  <c r="V32" i="29"/>
  <c r="X32" i="29" s="1"/>
  <c r="AM37" i="29"/>
  <c r="AJ37" i="29"/>
  <c r="AG37" i="29"/>
  <c r="Z24" i="29"/>
  <c r="Z34" i="29"/>
  <c r="Z5" i="29"/>
  <c r="Z21" i="29"/>
  <c r="Z8" i="29"/>
  <c r="Z33" i="29"/>
  <c r="Z27" i="29"/>
  <c r="Z30" i="29"/>
  <c r="Z32" i="29"/>
  <c r="Z19" i="29"/>
  <c r="Z26" i="29"/>
  <c r="Z25" i="29"/>
  <c r="Z18" i="29"/>
  <c r="Z7" i="29"/>
  <c r="Z9" i="29"/>
  <c r="Z29" i="29"/>
  <c r="Z15" i="29"/>
  <c r="Z13" i="29"/>
  <c r="Z35" i="29"/>
  <c r="V12" i="29"/>
  <c r="X12" i="29" s="1"/>
  <c r="V19" i="29"/>
  <c r="X19" i="29" s="1"/>
  <c r="V8" i="29"/>
  <c r="X8" i="29" s="1"/>
  <c r="V25" i="29"/>
  <c r="X25" i="29" s="1"/>
  <c r="V29" i="29"/>
  <c r="X29" i="29" s="1"/>
  <c r="V35" i="29"/>
  <c r="X35" i="29" s="1"/>
  <c r="V7" i="29"/>
  <c r="X7" i="29" s="1"/>
  <c r="V11" i="29"/>
  <c r="X11" i="29" s="1"/>
  <c r="V20" i="29"/>
  <c r="X20" i="29" s="1"/>
  <c r="V21" i="29"/>
  <c r="X21" i="29" s="1"/>
  <c r="V24" i="29"/>
  <c r="X24" i="29" s="1"/>
  <c r="V23" i="29"/>
  <c r="X23" i="29" s="1"/>
  <c r="V26" i="29"/>
  <c r="X26" i="29" s="1"/>
  <c r="V9" i="29"/>
  <c r="X9" i="29" s="1"/>
  <c r="V15" i="29"/>
  <c r="X15" i="29" s="1"/>
  <c r="V5" i="29"/>
  <c r="X5" i="29" s="1"/>
  <c r="V18" i="29"/>
  <c r="X18" i="29" s="1"/>
  <c r="V17" i="29"/>
  <c r="X17" i="29" s="1"/>
  <c r="V30" i="29"/>
  <c r="X30" i="29" s="1"/>
  <c r="V22" i="29"/>
  <c r="X22" i="29" s="1"/>
  <c r="V28" i="29"/>
  <c r="X28" i="29" s="1"/>
  <c r="V14" i="29"/>
  <c r="X14" i="29" s="1"/>
  <c r="V34" i="29"/>
  <c r="X34" i="29" s="1"/>
  <c r="V33" i="29"/>
  <c r="X33" i="29" s="1"/>
  <c r="V31" i="29"/>
  <c r="X31" i="29" s="1"/>
  <c r="V27" i="29"/>
  <c r="X27" i="29" s="1"/>
  <c r="V13" i="29"/>
  <c r="X13" i="29" s="1"/>
  <c r="V16" i="29"/>
  <c r="X16" i="29" s="1"/>
  <c r="V10" i="29"/>
  <c r="X10" i="29" s="1"/>
  <c r="V6" i="29"/>
  <c r="X6" i="29" s="1"/>
  <c r="AP37" i="29"/>
  <c r="AD37" i="29"/>
  <c r="M30" i="29"/>
  <c r="M10" i="29"/>
  <c r="K31" i="29"/>
  <c r="K6" i="29"/>
  <c r="Z37" i="29" l="1"/>
  <c r="K35" i="29"/>
  <c r="K9" i="29"/>
  <c r="Q9" i="29" s="1"/>
  <c r="T9" i="29" s="1"/>
  <c r="Q25" i="29"/>
  <c r="T25" i="29" s="1"/>
  <c r="Q23" i="29"/>
  <c r="T23" i="29" s="1"/>
  <c r="Q11" i="29"/>
  <c r="T11" i="29" s="1"/>
  <c r="W28" i="29"/>
  <c r="AQ28" i="29" s="1"/>
  <c r="W22" i="29"/>
  <c r="AQ22" i="29" s="1"/>
  <c r="W13" i="29"/>
  <c r="AQ13" i="29" s="1"/>
  <c r="W31" i="29"/>
  <c r="AQ31" i="29" s="1"/>
  <c r="W32" i="29"/>
  <c r="W33" i="29"/>
  <c r="AQ33" i="29" s="1"/>
  <c r="W6" i="29"/>
  <c r="AQ6" i="29" s="1"/>
  <c r="W14" i="29"/>
  <c r="AQ14" i="29" s="1"/>
  <c r="W12" i="29"/>
  <c r="AQ12" i="29" s="1"/>
  <c r="K14" i="29"/>
  <c r="K10" i="29"/>
  <c r="Q10" i="29" s="1"/>
  <c r="T10" i="29" s="1"/>
  <c r="M14" i="29"/>
  <c r="M35" i="29"/>
  <c r="Q31" i="29"/>
  <c r="T31" i="29" s="1"/>
  <c r="K5" i="29"/>
  <c r="E5" i="29"/>
  <c r="Q12" i="29"/>
  <c r="T12" i="29" s="1"/>
  <c r="W10" i="29"/>
  <c r="AQ10" i="29" s="1"/>
  <c r="W16" i="29"/>
  <c r="AQ16" i="29" s="1"/>
  <c r="AA37" i="29"/>
  <c r="W34" i="29"/>
  <c r="AQ34" i="29" s="1"/>
  <c r="W27" i="29"/>
  <c r="AQ27" i="29" s="1"/>
  <c r="W35" i="29"/>
  <c r="AQ35" i="29" s="1"/>
  <c r="W19" i="29"/>
  <c r="W29" i="29"/>
  <c r="AQ29" i="29" s="1"/>
  <c r="W24" i="29"/>
  <c r="W25" i="29"/>
  <c r="AQ25" i="29" s="1"/>
  <c r="W21" i="29"/>
  <c r="AQ21" i="29" s="1"/>
  <c r="W30" i="29"/>
  <c r="AQ30" i="29" s="1"/>
  <c r="W5" i="29"/>
  <c r="W26" i="29"/>
  <c r="AQ26" i="29" s="1"/>
  <c r="W20" i="29"/>
  <c r="W8" i="29"/>
  <c r="AQ8" i="29" s="1"/>
  <c r="W17" i="29"/>
  <c r="W23" i="29"/>
  <c r="AQ23" i="29" s="1"/>
  <c r="W11" i="29"/>
  <c r="AQ11" i="29" s="1"/>
  <c r="W18" i="29"/>
  <c r="AQ18" i="29" s="1"/>
  <c r="W15" i="29"/>
  <c r="AQ15" i="29" s="1"/>
  <c r="W7" i="29"/>
  <c r="AQ7" i="29" s="1"/>
  <c r="W9" i="29"/>
  <c r="AQ9" i="29" s="1"/>
  <c r="Q27" i="29"/>
  <c r="T27" i="29" s="1"/>
  <c r="Q13" i="29"/>
  <c r="T13" i="29" s="1"/>
  <c r="Q6" i="29"/>
  <c r="T6" i="29" s="1"/>
  <c r="D9" i="13"/>
  <c r="W37" i="29" l="1"/>
  <c r="Q22" i="29"/>
  <c r="T22" i="29" s="1"/>
  <c r="AS14" i="29"/>
  <c r="AS22" i="29"/>
  <c r="AS13" i="29"/>
  <c r="AS33" i="29"/>
  <c r="AS28" i="29"/>
  <c r="AS31" i="29"/>
  <c r="AS12" i="29"/>
  <c r="AS32" i="29"/>
  <c r="AS6" i="29"/>
  <c r="AQ32" i="29"/>
  <c r="E37" i="29"/>
  <c r="Q19" i="29"/>
  <c r="T19" i="29" s="1"/>
  <c r="Q17" i="29"/>
  <c r="T17" i="29" s="1"/>
  <c r="Q16" i="29"/>
  <c r="T16" i="29" s="1"/>
  <c r="Q32" i="29"/>
  <c r="T32" i="29" s="1"/>
  <c r="M38" i="29"/>
  <c r="Q26" i="29"/>
  <c r="T26" i="29" s="1"/>
  <c r="Q35" i="29"/>
  <c r="T35" i="29" s="1"/>
  <c r="Q21" i="29"/>
  <c r="T21" i="29" s="1"/>
  <c r="Q14" i="29"/>
  <c r="T14" i="29" s="1"/>
  <c r="Q33" i="29"/>
  <c r="T33" i="29" s="1"/>
  <c r="Q34" i="29"/>
  <c r="T34" i="29" s="1"/>
  <c r="Q28" i="29"/>
  <c r="T28" i="29" s="1"/>
  <c r="Q15" i="29"/>
  <c r="T15" i="29" s="1"/>
  <c r="E38" i="29"/>
  <c r="M37" i="29"/>
  <c r="Q30" i="29"/>
  <c r="T30" i="29" s="1"/>
  <c r="Q18" i="29"/>
  <c r="T18" i="29" s="1"/>
  <c r="Q24" i="29"/>
  <c r="T24" i="29" s="1"/>
  <c r="Q20" i="29"/>
  <c r="T20" i="29" s="1"/>
  <c r="O37" i="29"/>
  <c r="Q8" i="29"/>
  <c r="T8" i="29" s="1"/>
  <c r="I37" i="29"/>
  <c r="Q7" i="29"/>
  <c r="T7" i="29" s="1"/>
  <c r="K37" i="29"/>
  <c r="K38" i="29"/>
  <c r="O38" i="29"/>
  <c r="AS16" i="29"/>
  <c r="AS9" i="29"/>
  <c r="AS11" i="29"/>
  <c r="AS8" i="29"/>
  <c r="I38" i="29"/>
  <c r="AS7" i="29"/>
  <c r="AS29" i="29"/>
  <c r="AS23" i="29"/>
  <c r="AQ24" i="29"/>
  <c r="AS24" i="29"/>
  <c r="AS30" i="29"/>
  <c r="AQ19" i="29"/>
  <c r="AS19" i="29"/>
  <c r="AQ5" i="29"/>
  <c r="AS5" i="29"/>
  <c r="AQ20" i="29"/>
  <c r="AS20" i="29"/>
  <c r="AS10" i="29"/>
  <c r="AS21" i="29"/>
  <c r="AS26" i="29"/>
  <c r="AS18" i="29"/>
  <c r="AS35" i="29"/>
  <c r="AS34" i="29"/>
  <c r="AQ17" i="29"/>
  <c r="AS17" i="29"/>
  <c r="AS25" i="29"/>
  <c r="AS15" i="29"/>
  <c r="AS27" i="29"/>
  <c r="Q29" i="29"/>
  <c r="T29" i="29" s="1"/>
  <c r="X37" i="29"/>
  <c r="Q5" i="29"/>
  <c r="D10" i="13"/>
  <c r="E9" i="13"/>
  <c r="C10" i="13"/>
  <c r="C37" i="29" l="1"/>
  <c r="C38" i="29"/>
  <c r="AQ37" i="29"/>
  <c r="AS37" i="29"/>
  <c r="AQ38" i="29"/>
  <c r="AS38" i="29"/>
  <c r="Q39" i="29"/>
  <c r="Q37" i="29"/>
  <c r="F9" i="13"/>
  <c r="E10" i="13"/>
  <c r="G9" i="13" l="1"/>
  <c r="F10" i="13"/>
  <c r="H9" i="13" l="1"/>
  <c r="G10" i="13"/>
  <c r="I9" i="13" l="1"/>
  <c r="I10" i="13" s="1"/>
  <c r="H10" i="13"/>
  <c r="J5" i="29" l="1"/>
  <c r="S30" i="29"/>
  <c r="H5" i="29"/>
  <c r="S6" i="29" l="1"/>
  <c r="S22" i="29"/>
  <c r="S34" i="29"/>
  <c r="S14" i="29"/>
  <c r="S27" i="29"/>
  <c r="S33" i="29"/>
  <c r="S16" i="29"/>
  <c r="S10" i="29"/>
  <c r="S17" i="29"/>
  <c r="S31" i="29"/>
  <c r="S32" i="29"/>
  <c r="S35" i="29"/>
  <c r="S7" i="29"/>
  <c r="S21" i="29"/>
  <c r="S24" i="29"/>
  <c r="S18" i="29"/>
  <c r="S8" i="29"/>
  <c r="S9" i="29"/>
  <c r="S19" i="29"/>
  <c r="S26" i="29"/>
  <c r="S28" i="29"/>
  <c r="S13" i="29"/>
  <c r="S20" i="29"/>
  <c r="S25" i="29"/>
  <c r="S23" i="29"/>
  <c r="S15" i="29"/>
  <c r="S12" i="29"/>
  <c r="S11" i="29"/>
  <c r="S29" i="29"/>
  <c r="S5" i="29"/>
  <c r="S37" i="29" l="1"/>
  <c r="R5" i="29"/>
  <c r="T5" i="29" s="1"/>
  <c r="S39" i="29"/>
  <c r="R39" i="29" l="1"/>
  <c r="R37" i="29"/>
</calcChain>
</file>

<file path=xl/sharedStrings.xml><?xml version="1.0" encoding="utf-8"?>
<sst xmlns="http://schemas.openxmlformats.org/spreadsheetml/2006/main" count="837" uniqueCount="180">
  <si>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</si>
  <si>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</si>
  <si>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</si>
  <si>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</si>
  <si>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</si>
  <si>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</si>
  <si>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</si>
  <si>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</si>
  <si>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</si>
  <si>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</si>
  <si>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</si>
  <si>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</si>
  <si>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</si>
  <si>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</si>
  <si>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 xml:space="preserve">Dammam Train Captain </t>
  </si>
  <si>
    <t>TC6</t>
  </si>
  <si>
    <t>TC13</t>
  </si>
  <si>
    <t>SP-D</t>
  </si>
  <si>
    <t>SP-R</t>
  </si>
  <si>
    <t>Saleh Abdullah Al-Shamrani</t>
  </si>
  <si>
    <t>Mohammed Ibrahim Al-Melifi</t>
  </si>
  <si>
    <t>Hussein Abdul Jalil Al-Buqshi</t>
  </si>
  <si>
    <t>Ahmed Mohammed Al Mohsen</t>
  </si>
  <si>
    <t>Abdul Azim Hassan Al-Midani</t>
  </si>
  <si>
    <t>Radhi R.AlGomayaan</t>
  </si>
  <si>
    <t>Saeed Saleh Al-Harthi</t>
  </si>
  <si>
    <t>Salem Mahdi Al Shaiban</t>
  </si>
  <si>
    <t>Abdullah Jassim Al-Eid</t>
  </si>
  <si>
    <t xml:space="preserve">Salman Al-Shammari </t>
  </si>
  <si>
    <t>Faisal Turki Abu Falasa</t>
  </si>
  <si>
    <t>Saad Saeed Al-Omari</t>
  </si>
  <si>
    <t>Mohammed Abdul Karim Al Mazni</t>
  </si>
  <si>
    <t>Muhammad Ali Al-Ghamdi</t>
  </si>
  <si>
    <t>Training &amp; Detachments</t>
  </si>
  <si>
    <t xml:space="preserve">Train Captain </t>
  </si>
  <si>
    <t>Name</t>
  </si>
  <si>
    <t>Description</t>
  </si>
  <si>
    <t>Contact Numbers</t>
  </si>
  <si>
    <t xml:space="preserve">Name </t>
  </si>
  <si>
    <t>Mobile #</t>
  </si>
  <si>
    <t>059 626 8751</t>
  </si>
  <si>
    <t>050 382 2755</t>
  </si>
  <si>
    <t>Mubarak Yousef Al-Dossary</t>
  </si>
  <si>
    <t>050 039 0343</t>
  </si>
  <si>
    <t>050 383 8591</t>
  </si>
  <si>
    <t>Ali Abdullah Al-Ghamdi</t>
  </si>
  <si>
    <t>054 199 9263</t>
  </si>
  <si>
    <t>Hussein Muhammad Al-Omari</t>
  </si>
  <si>
    <t>050 885 0295</t>
  </si>
  <si>
    <t>055 203 0010</t>
  </si>
  <si>
    <t>050 684 2002</t>
  </si>
  <si>
    <t>055 804 5451</t>
  </si>
  <si>
    <t>055 482 5885</t>
  </si>
  <si>
    <t>Mubarak Salem Al Shaiban</t>
  </si>
  <si>
    <t>053 334 7907</t>
  </si>
  <si>
    <t>Fayez Ahmed Al-Shehri</t>
  </si>
  <si>
    <t>056 494 4499</t>
  </si>
  <si>
    <t>Khaled Fahd Al-Harbi</t>
  </si>
  <si>
    <t>055 208 9899</t>
  </si>
  <si>
    <t>Saleh Ali Alseda</t>
  </si>
  <si>
    <t>050 574 5653</t>
  </si>
  <si>
    <t>050 688 0023</t>
  </si>
  <si>
    <t>Nasser Jamaan Al-Ghamdi</t>
  </si>
  <si>
    <t>050 981 8887</t>
  </si>
  <si>
    <t>Rajeh Hussein Al-Harith</t>
  </si>
  <si>
    <t>054 545 5527</t>
  </si>
  <si>
    <t>056 495 1509</t>
  </si>
  <si>
    <t>Shami Abdo Al-Shehri</t>
  </si>
  <si>
    <t>054 386 3866</t>
  </si>
  <si>
    <t>050 586 0602</t>
  </si>
  <si>
    <t>Abdul Ghani Ahmed Al-Nasser</t>
  </si>
  <si>
    <t>054 291 1002</t>
  </si>
  <si>
    <t>055 394 2009</t>
  </si>
  <si>
    <t>Humim Abdul Rahman Al-Dossary</t>
  </si>
  <si>
    <t>054 754 1890</t>
  </si>
  <si>
    <t>054 540 2336</t>
  </si>
  <si>
    <t>Ali Issa Muhammad Al Owais</t>
  </si>
  <si>
    <t>050 493 2132</t>
  </si>
  <si>
    <t>Mansour Mohammed Al-Dossary</t>
  </si>
  <si>
    <t>056 975 5794</t>
  </si>
  <si>
    <t>050 982 9995</t>
  </si>
  <si>
    <t>050 384 3454</t>
  </si>
  <si>
    <t>Saleh Ahmed Al-Olayani</t>
  </si>
  <si>
    <t>055 099 7877</t>
  </si>
  <si>
    <t>Ahmed Abdulaziz Al-Ghwainem</t>
  </si>
  <si>
    <t>053 140 9730</t>
  </si>
  <si>
    <t>Abdul Hamid Taher Al-Awad</t>
  </si>
  <si>
    <t>054 255 3380</t>
  </si>
  <si>
    <t>Ali Hussein Al-Olaiwi</t>
  </si>
  <si>
    <t>Abdul Ilah Ali Ibrahim</t>
  </si>
  <si>
    <t>059 773 4222</t>
  </si>
  <si>
    <t>Ahmed Jassim Al-Hussein</t>
  </si>
  <si>
    <t>054 214 0614</t>
  </si>
  <si>
    <t>Habib Mahdi Al-Jitti</t>
  </si>
  <si>
    <t>050 996 2663</t>
  </si>
  <si>
    <t xml:space="preserve">Operation Train Crew Office Ext: +966 (0) 11 525 0000 Ext: </t>
  </si>
  <si>
    <t>Daily Alteration Sheet</t>
  </si>
  <si>
    <t xml:space="preserve"> Train Captain </t>
  </si>
  <si>
    <t>Dammam</t>
  </si>
  <si>
    <t>Shift ID</t>
  </si>
  <si>
    <t>On Duty</t>
  </si>
  <si>
    <t>Off Duty</t>
  </si>
  <si>
    <t>Comments</t>
  </si>
  <si>
    <t>Off Roster</t>
  </si>
  <si>
    <t>Activity</t>
  </si>
  <si>
    <t>Other (Leave, Sick etc.)</t>
  </si>
  <si>
    <t>Rest Day Off</t>
  </si>
  <si>
    <t>Type</t>
  </si>
  <si>
    <t xml:space="preserve">Friday </t>
  </si>
  <si>
    <t>Dutty Hours</t>
  </si>
  <si>
    <t>Mainline &amp; Depot Hours</t>
  </si>
  <si>
    <t>Sun</t>
  </si>
  <si>
    <t>Mon</t>
  </si>
  <si>
    <t>Tue</t>
  </si>
  <si>
    <t>Wed</t>
  </si>
  <si>
    <t>Thu</t>
  </si>
  <si>
    <t>Fri</t>
  </si>
  <si>
    <t>Sat</t>
  </si>
  <si>
    <t>Actual</t>
  </si>
  <si>
    <t>BaseRoster</t>
  </si>
  <si>
    <t>Actual Hours</t>
  </si>
  <si>
    <t>BaseRoster Hours</t>
  </si>
  <si>
    <t>Mainline</t>
  </si>
  <si>
    <t xml:space="preserve">Accommodation </t>
  </si>
  <si>
    <t>Actual Mainline Hours</t>
  </si>
  <si>
    <t>BaseRoster Mainline Hours</t>
  </si>
  <si>
    <t>Totail Hours</t>
  </si>
  <si>
    <t>OverNight</t>
  </si>
  <si>
    <t>TC15</t>
  </si>
  <si>
    <t>in</t>
  </si>
  <si>
    <t>out</t>
  </si>
  <si>
    <t>Hours Rest</t>
  </si>
  <si>
    <t>TC1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</si>
  <si>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</si>
  <si>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</si>
  <si>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TC19&amp;2</t>
  </si>
  <si>
    <t>TC8</t>
  </si>
  <si>
    <t>TC12</t>
  </si>
  <si>
    <t>TC17</t>
  </si>
  <si>
    <t>TC7</t>
  </si>
  <si>
    <t>TC4</t>
  </si>
  <si>
    <t>TC10</t>
  </si>
  <si>
    <t>TC14</t>
  </si>
  <si>
    <t>TC3&amp;10</t>
  </si>
  <si>
    <t>TC5&amp;12</t>
  </si>
  <si>
    <t>TC7&amp;16</t>
  </si>
  <si>
    <t>TC11&amp;20</t>
  </si>
  <si>
    <t>TC16</t>
  </si>
  <si>
    <t>TC5</t>
  </si>
  <si>
    <t>TC9</t>
  </si>
  <si>
    <t>TC18</t>
  </si>
  <si>
    <t>Habib Mahdi Al-Jittil</t>
  </si>
  <si>
    <t>Abduleilah Ali Ibrahim</t>
  </si>
  <si>
    <t xml:space="preserve">Saleh Abdullah Al-Shamrani </t>
  </si>
  <si>
    <t xml:space="preserve">Fayez Ahmed Al-Shehri </t>
  </si>
  <si>
    <t>Salman Al-Shammari</t>
  </si>
  <si>
    <t xml:space="preserve">Saleh Ahmed Al-Olayani </t>
  </si>
  <si>
    <t xml:space="preserve">Nasser Jamaan Al-Ghamdi </t>
  </si>
  <si>
    <t>AL</t>
  </si>
  <si>
    <t>Mohammed AL</t>
  </si>
  <si>
    <t>Salman AL</t>
  </si>
  <si>
    <t xml:space="preserve">Salman </t>
  </si>
  <si>
    <t>Nasser AL</t>
  </si>
  <si>
    <t>TRG</t>
  </si>
  <si>
    <t>Faisal TRG</t>
  </si>
  <si>
    <t>Mohammed TRG</t>
  </si>
  <si>
    <t>DET</t>
  </si>
  <si>
    <t xml:space="preserve">Rajeh </t>
  </si>
  <si>
    <t>Rajeh</t>
  </si>
  <si>
    <t xml:space="preserve">Ali </t>
  </si>
  <si>
    <t>TC19&amp;22</t>
  </si>
  <si>
    <t>TC21&amp;24</t>
  </si>
  <si>
    <t>TC23&amp;26</t>
  </si>
  <si>
    <t>TC25&amp;28</t>
  </si>
  <si>
    <t>TC27&amp;30</t>
  </si>
  <si>
    <t>TC29&amp;32</t>
  </si>
  <si>
    <t>TC31&amp;34</t>
  </si>
  <si>
    <t>TC33&amp;38</t>
  </si>
  <si>
    <t>TC35&amp;2</t>
  </si>
  <si>
    <t>SP-H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</si>
</sst>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h]:mm"/>
    <numFmt numFmtId="165" formatCode="0.0"/>
    <numFmt numFmtId="166" formatCode="ddd"/>
    <numFmt numFmtId="167" formatCode="[$-409]d\-mmm;@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name val="Arial"/>
      <family val="2"/>
    </font>
    <font>
      <sz val="11"/>
      <color rgb="FF9C0006"/>
      <name val="Calibri"/>
      <family val="2"/>
      <scheme val="minor"/>
    </font>
    <font>
      <b/>
      <sz val="36"/>
      <color rgb="FF00B050"/>
      <name val="Calibri"/>
      <family val="2"/>
      <scheme val="minor"/>
    </font>
    <font>
      <b/>
      <sz val="22"/>
      <color rgb="FF00B05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48"/>
      <color theme="1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sz val="14"/>
      <color rgb="FFFF0000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10"/>
      <color rgb="FF000000"/>
      <name val="Times New Roman"/>
      <family val="1"/>
    </font>
    <font>
      <sz val="18"/>
      <color rgb="FF9C0006"/>
      <name val="Calibri"/>
      <family val="2"/>
      <scheme val="minor"/>
    </font>
    <font>
      <sz val="18"/>
      <name val="Calibri"/>
      <family val="2"/>
      <scheme val="minor"/>
    </font>
    <font>
      <sz val="18"/>
      <color rgb="FF9C6500"/>
      <name val="Calibri"/>
      <family val="2"/>
      <scheme val="minor"/>
    </font>
    <font>
      <sz val="14"/>
      <name val="Calibri"/>
      <family val="2"/>
    </font>
    <font>
      <sz val="18"/>
      <name val="Calibri"/>
      <family val="2"/>
    </font>
    <font>
      <b/>
      <sz val="18"/>
      <name val="Calibri"/>
      <family val="2"/>
      <scheme val="minor"/>
    </font>
    <font>
      <b/>
      <sz val="14"/>
      <name val="Calibri"/>
      <family val="2"/>
    </font>
    <font>
      <sz val="8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167" fontId="0" fillId="0" borderId="0"/>
    <xf numFmtId="167" fontId="7" fillId="0" borderId="0"/>
    <xf numFmtId="167" fontId="8" fillId="3" borderId="0" applyNumberFormat="0" applyBorder="0" applyAlignment="0" applyProtection="0"/>
    <xf numFmtId="167" fontId="30" fillId="4" borderId="0" applyNumberFormat="0" applyBorder="0" applyAlignment="0" applyProtection="0"/>
    <xf numFmtId="0" fontId="36" fillId="0" borderId="0"/>
  </cellStyleXfs>
  <cellXfs count="221">
    <xf numFmtId="167" fontId="0" fillId="0" borderId="0" xfId="0"/>
    <xf numFmtId="167" fontId="4" fillId="2" borderId="0" xfId="0" applyFont="1" applyFill="1" applyAlignment="1">
      <alignment horizontal="left" vertical="center"/>
    </xf>
    <xf numFmtId="167" fontId="0" fillId="2" borderId="0" xfId="0" applyFill="1" applyAlignment="1">
      <alignment horizontal="center"/>
    </xf>
    <xf numFmtId="167" fontId="0" fillId="2" borderId="0" xfId="0" applyFill="1"/>
    <xf numFmtId="167" fontId="1" fillId="2" borderId="0" xfId="0" applyFont="1" applyFill="1"/>
    <xf numFmtId="167" fontId="0" fillId="2" borderId="6" xfId="0" applyFill="1" applyBorder="1"/>
    <xf numFmtId="15" fontId="6" fillId="2" borderId="0" xfId="0" applyNumberFormat="1" applyFont="1" applyFill="1"/>
    <xf numFmtId="167" fontId="5" fillId="2" borderId="0" xfId="0" applyFont="1" applyFill="1" applyAlignment="1">
      <alignment horizontal="right"/>
    </xf>
    <xf numFmtId="167" fontId="3" fillId="2" borderId="6" xfId="0" applyFont="1" applyFill="1" applyBorder="1" applyAlignment="1">
      <alignment horizontal="center"/>
    </xf>
    <xf numFmtId="167" fontId="3" fillId="2" borderId="5" xfId="0" applyFont="1" applyFill="1" applyBorder="1" applyAlignment="1">
      <alignment horizontal="center"/>
    </xf>
    <xf numFmtId="167" fontId="3" fillId="2" borderId="7" xfId="0" applyFont="1" applyFill="1" applyBorder="1" applyAlignment="1">
      <alignment horizontal="center"/>
    </xf>
    <xf numFmtId="167" fontId="12" fillId="2" borderId="12" xfId="0" applyFont="1" applyFill="1" applyBorder="1" applyAlignment="1">
      <alignment horizontal="center"/>
    </xf>
    <xf numFmtId="167" fontId="12" fillId="2" borderId="13" xfId="0" applyFont="1" applyFill="1" applyBorder="1" applyAlignment="1">
      <alignment horizontal="center" wrapText="1"/>
    </xf>
    <xf numFmtId="167" fontId="0" fillId="2" borderId="14" xfId="0" applyFill="1" applyBorder="1"/>
    <xf numFmtId="167" fontId="0" fillId="2" borderId="15" xfId="0" applyFill="1" applyBorder="1"/>
    <xf numFmtId="167" fontId="13" fillId="2" borderId="4" xfId="0" applyFont="1" applyFill="1" applyBorder="1"/>
    <xf numFmtId="16" fontId="14" fillId="2" borderId="1" xfId="0" applyNumberFormat="1" applyFont="1" applyFill="1" applyBorder="1" applyAlignment="1">
      <alignment horizontal="center"/>
    </xf>
    <xf numFmtId="16" fontId="14" fillId="2" borderId="2" xfId="0" applyNumberFormat="1" applyFont="1" applyFill="1" applyBorder="1" applyAlignment="1">
      <alignment horizontal="center"/>
    </xf>
    <xf numFmtId="16" fontId="14" fillId="2" borderId="3" xfId="0" applyNumberFormat="1" applyFont="1" applyFill="1" applyBorder="1" applyAlignment="1">
      <alignment horizontal="center"/>
    </xf>
    <xf numFmtId="166" fontId="14" fillId="2" borderId="5" xfId="0" applyNumberFormat="1" applyFont="1" applyFill="1" applyBorder="1" applyAlignment="1">
      <alignment horizontal="center" wrapText="1"/>
    </xf>
    <xf numFmtId="166" fontId="14" fillId="2" borderId="6" xfId="0" applyNumberFormat="1" applyFont="1" applyFill="1" applyBorder="1" applyAlignment="1">
      <alignment horizontal="center" wrapText="1"/>
    </xf>
    <xf numFmtId="166" fontId="14" fillId="2" borderId="7" xfId="0" applyNumberFormat="1" applyFont="1" applyFill="1" applyBorder="1" applyAlignment="1">
      <alignment horizontal="center" wrapText="1"/>
    </xf>
    <xf numFmtId="167" fontId="15" fillId="2" borderId="5" xfId="0" applyFont="1" applyFill="1" applyBorder="1" applyAlignment="1">
      <alignment horizontal="center" vertical="center" wrapText="1"/>
    </xf>
    <xf numFmtId="167" fontId="15" fillId="2" borderId="6" xfId="0" applyFont="1" applyFill="1" applyBorder="1" applyAlignment="1">
      <alignment horizontal="center" vertical="center" wrapText="1"/>
    </xf>
    <xf numFmtId="167" fontId="0" fillId="2" borderId="6" xfId="0" applyFill="1" applyBorder="1" applyAlignment="1">
      <alignment horizontal="center" vertical="center" wrapText="1"/>
    </xf>
    <xf numFmtId="167" fontId="15" fillId="2" borderId="7" xfId="0" applyFont="1" applyFill="1" applyBorder="1" applyAlignment="1">
      <alignment horizontal="center" vertical="center" wrapText="1"/>
    </xf>
    <xf numFmtId="167" fontId="0" fillId="2" borderId="5" xfId="0" applyFill="1" applyBorder="1"/>
    <xf numFmtId="167" fontId="0" fillId="2" borderId="16" xfId="0" applyFill="1" applyBorder="1"/>
    <xf numFmtId="167" fontId="0" fillId="2" borderId="7" xfId="0" applyFill="1" applyBorder="1"/>
    <xf numFmtId="167" fontId="0" fillId="2" borderId="8" xfId="0" applyFill="1" applyBorder="1"/>
    <xf numFmtId="167" fontId="0" fillId="2" borderId="9" xfId="0" applyFill="1" applyBorder="1" applyAlignment="1">
      <alignment horizontal="left" vertical="center" wrapText="1"/>
    </xf>
    <xf numFmtId="167" fontId="0" fillId="2" borderId="9" xfId="0" applyFill="1" applyBorder="1"/>
    <xf numFmtId="167" fontId="0" fillId="2" borderId="9" xfId="0" applyFill="1" applyBorder="1" applyAlignment="1">
      <alignment horizontal="center" vertical="center" wrapText="1"/>
    </xf>
    <xf numFmtId="167" fontId="0" fillId="2" borderId="10" xfId="0" applyFill="1" applyBorder="1"/>
    <xf numFmtId="167" fontId="16" fillId="2" borderId="6" xfId="1" applyFont="1" applyFill="1" applyBorder="1" applyAlignment="1">
      <alignment horizontal="center" vertical="center"/>
    </xf>
    <xf numFmtId="167" fontId="0" fillId="2" borderId="2" xfId="0" applyFill="1" applyBorder="1" applyAlignment="1">
      <alignment horizontal="left"/>
    </xf>
    <xf numFmtId="167" fontId="0" fillId="2" borderId="2" xfId="0" applyFill="1" applyBorder="1" applyAlignment="1">
      <alignment horizontal="center" vertical="center"/>
    </xf>
    <xf numFmtId="167" fontId="0" fillId="2" borderId="6" xfId="0" applyFill="1" applyBorder="1" applyAlignment="1">
      <alignment horizontal="left"/>
    </xf>
    <xf numFmtId="167" fontId="0" fillId="2" borderId="6" xfId="0" applyFill="1" applyBorder="1" applyAlignment="1">
      <alignment horizontal="center"/>
    </xf>
    <xf numFmtId="167" fontId="12" fillId="2" borderId="0" xfId="0" applyFont="1" applyFill="1"/>
    <xf numFmtId="167" fontId="17" fillId="2" borderId="0" xfId="0" applyFont="1" applyFill="1"/>
    <xf numFmtId="167" fontId="18" fillId="2" borderId="0" xfId="0" applyFont="1" applyFill="1"/>
    <xf numFmtId="167" fontId="19" fillId="2" borderId="0" xfId="0" applyFont="1" applyFill="1"/>
    <xf numFmtId="167" fontId="20" fillId="2" borderId="0" xfId="0" applyFont="1" applyFill="1"/>
    <xf numFmtId="167" fontId="21" fillId="2" borderId="6" xfId="0" applyFont="1" applyFill="1" applyBorder="1" applyAlignment="1">
      <alignment horizontal="center"/>
    </xf>
    <xf numFmtId="20" fontId="22" fillId="2" borderId="6" xfId="0" applyNumberFormat="1" applyFont="1" applyFill="1" applyBorder="1" applyAlignment="1">
      <alignment horizontal="center"/>
    </xf>
    <xf numFmtId="167" fontId="21" fillId="2" borderId="0" xfId="0" applyFont="1" applyFill="1" applyAlignment="1">
      <alignment horizontal="center"/>
    </xf>
    <xf numFmtId="167" fontId="22" fillId="2" borderId="0" xfId="0" applyFont="1" applyFill="1"/>
    <xf numFmtId="167" fontId="21" fillId="2" borderId="0" xfId="0" applyFont="1" applyFill="1"/>
    <xf numFmtId="167" fontId="23" fillId="2" borderId="0" xfId="0" applyFont="1" applyFill="1"/>
    <xf numFmtId="167" fontId="22" fillId="2" borderId="0" xfId="0" applyFont="1" applyFill="1" applyAlignment="1">
      <alignment horizontal="center"/>
    </xf>
    <xf numFmtId="20" fontId="22" fillId="2" borderId="0" xfId="0" applyNumberFormat="1" applyFont="1" applyFill="1" applyAlignment="1">
      <alignment horizontal="center"/>
    </xf>
    <xf numFmtId="167" fontId="1" fillId="2" borderId="0" xfId="0" applyFont="1" applyFill="1" applyAlignment="1">
      <alignment horizontal="center"/>
    </xf>
    <xf numFmtId="167" fontId="24" fillId="2" borderId="0" xfId="0" applyFont="1" applyFill="1"/>
    <xf numFmtId="167" fontId="1" fillId="2" borderId="0" xfId="0" applyFont="1" applyFill="1" applyAlignment="1">
      <alignment horizontal="center" vertical="center"/>
    </xf>
    <xf numFmtId="167" fontId="24" fillId="2" borderId="0" xfId="0" applyFont="1" applyFill="1" applyAlignment="1">
      <alignment horizontal="center"/>
    </xf>
    <xf numFmtId="164" fontId="28" fillId="2" borderId="0" xfId="0" applyNumberFormat="1" applyFont="1" applyFill="1" applyAlignment="1">
      <alignment horizontal="center"/>
    </xf>
    <xf numFmtId="164" fontId="27" fillId="2" borderId="5" xfId="0" applyNumberFormat="1" applyFont="1" applyFill="1" applyBorder="1" applyAlignment="1">
      <alignment horizontal="center" vertical="center"/>
    </xf>
    <xf numFmtId="164" fontId="15" fillId="2" borderId="7" xfId="0" applyNumberFormat="1" applyFont="1" applyFill="1" applyBorder="1" applyAlignment="1">
      <alignment horizontal="center" vertical="center"/>
    </xf>
    <xf numFmtId="167" fontId="24" fillId="2" borderId="0" xfId="0" applyFont="1" applyFill="1" applyAlignment="1">
      <alignment horizontal="right"/>
    </xf>
    <xf numFmtId="164" fontId="0" fillId="2" borderId="0" xfId="0" applyNumberFormat="1" applyFill="1" applyAlignment="1">
      <alignment horizontal="center"/>
    </xf>
    <xf numFmtId="164" fontId="12" fillId="2" borderId="0" xfId="0" applyNumberFormat="1" applyFont="1" applyFill="1" applyAlignment="1">
      <alignment horizontal="center"/>
    </xf>
    <xf numFmtId="164" fontId="0" fillId="2" borderId="0" xfId="0" applyNumberFormat="1" applyFill="1" applyAlignment="1">
      <alignment horizontal="center" vertical="center"/>
    </xf>
    <xf numFmtId="164" fontId="13" fillId="2" borderId="0" xfId="0" applyNumberFormat="1" applyFont="1" applyFill="1" applyAlignment="1">
      <alignment horizontal="center"/>
    </xf>
    <xf numFmtId="165" fontId="0" fillId="2" borderId="0" xfId="0" applyNumberFormat="1" applyFill="1" applyAlignment="1">
      <alignment horizontal="center"/>
    </xf>
    <xf numFmtId="167" fontId="1" fillId="2" borderId="5" xfId="0" applyFont="1" applyFill="1" applyBorder="1" applyAlignment="1">
      <alignment horizontal="center"/>
    </xf>
    <xf numFmtId="167" fontId="1" fillId="2" borderId="7" xfId="0" applyFont="1" applyFill="1" applyBorder="1"/>
    <xf numFmtId="20" fontId="0" fillId="2" borderId="0" xfId="0" applyNumberFormat="1" applyFill="1"/>
    <xf numFmtId="167" fontId="25" fillId="2" borderId="6" xfId="0" applyFont="1" applyFill="1" applyBorder="1" applyAlignment="1">
      <alignment horizontal="center"/>
    </xf>
    <xf numFmtId="167" fontId="25" fillId="2" borderId="5" xfId="0" applyFont="1" applyFill="1" applyBorder="1" applyAlignment="1">
      <alignment horizontal="center"/>
    </xf>
    <xf numFmtId="167" fontId="25" fillId="2" borderId="7" xfId="0" applyFont="1" applyFill="1" applyBorder="1" applyAlignment="1">
      <alignment horizontal="center"/>
    </xf>
    <xf numFmtId="2" fontId="0" fillId="2" borderId="0" xfId="0" applyNumberFormat="1" applyFill="1" applyAlignment="1">
      <alignment horizontal="center"/>
    </xf>
    <xf numFmtId="2" fontId="12" fillId="2" borderId="0" xfId="0" applyNumberFormat="1" applyFont="1" applyFill="1" applyAlignment="1">
      <alignment horizontal="center"/>
    </xf>
    <xf numFmtId="167" fontId="29" fillId="0" borderId="0" xfId="0" applyFont="1"/>
    <xf numFmtId="167" fontId="0" fillId="0" borderId="0" xfId="0" applyAlignment="1">
      <alignment horizontal="left"/>
    </xf>
    <xf numFmtId="167" fontId="3" fillId="2" borderId="4" xfId="0" applyFont="1" applyFill="1" applyBorder="1" applyAlignment="1">
      <alignment horizontal="center"/>
    </xf>
    <xf numFmtId="167" fontId="0" fillId="2" borderId="20" xfId="0" applyFill="1" applyBorder="1" applyAlignment="1">
      <alignment horizontal="center"/>
    </xf>
    <xf numFmtId="167" fontId="33" fillId="2" borderId="23" xfId="0" applyFont="1" applyFill="1" applyBorder="1" applyAlignment="1">
      <alignment horizontal="center"/>
    </xf>
    <xf numFmtId="46" fontId="0" fillId="2" borderId="24" xfId="0" applyNumberFormat="1" applyFill="1" applyBorder="1"/>
    <xf numFmtId="46" fontId="0" fillId="2" borderId="25" xfId="0" applyNumberFormat="1" applyFill="1" applyBorder="1"/>
    <xf numFmtId="167" fontId="34" fillId="5" borderId="27" xfId="0" applyFont="1" applyFill="1" applyBorder="1" applyAlignment="1">
      <alignment horizontal="center"/>
    </xf>
    <xf numFmtId="167" fontId="1" fillId="2" borderId="6" xfId="0" applyFont="1" applyFill="1" applyBorder="1" applyAlignment="1">
      <alignment horizontal="center"/>
    </xf>
    <xf numFmtId="167" fontId="1" fillId="2" borderId="6" xfId="0" applyFont="1" applyFill="1" applyBorder="1"/>
    <xf numFmtId="167" fontId="1" fillId="2" borderId="11" xfId="0" applyFont="1" applyFill="1" applyBorder="1" applyAlignment="1">
      <alignment horizontal="center"/>
    </xf>
    <xf numFmtId="167" fontId="1" fillId="2" borderId="4" xfId="0" applyFont="1" applyFill="1" applyBorder="1"/>
    <xf numFmtId="167" fontId="34" fillId="5" borderId="6" xfId="0" applyFont="1" applyFill="1" applyBorder="1" applyAlignment="1">
      <alignment horizontal="center"/>
    </xf>
    <xf numFmtId="164" fontId="24" fillId="2" borderId="5" xfId="0" applyNumberFormat="1" applyFont="1" applyFill="1" applyBorder="1" applyAlignment="1">
      <alignment horizontal="center" vertical="center"/>
    </xf>
    <xf numFmtId="164" fontId="24" fillId="2" borderId="6" xfId="0" applyNumberFormat="1" applyFon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/>
    </xf>
    <xf numFmtId="164" fontId="32" fillId="2" borderId="7" xfId="0" applyNumberFormat="1" applyFont="1" applyFill="1" applyBorder="1" applyAlignment="1">
      <alignment horizontal="center"/>
    </xf>
    <xf numFmtId="164" fontId="24" fillId="2" borderId="11" xfId="0" applyNumberFormat="1" applyFont="1" applyFill="1" applyBorder="1" applyAlignment="1">
      <alignment horizontal="center" vertical="center"/>
    </xf>
    <xf numFmtId="164" fontId="32" fillId="2" borderId="4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167" fontId="31" fillId="2" borderId="0" xfId="0" applyFont="1" applyFill="1"/>
    <xf numFmtId="167" fontId="22" fillId="0" borderId="6" xfId="0" applyFont="1" applyBorder="1" applyAlignment="1">
      <alignment horizontal="center"/>
    </xf>
    <xf numFmtId="20" fontId="22" fillId="0" borderId="6" xfId="0" applyNumberFormat="1" applyFont="1" applyBorder="1" applyAlignment="1">
      <alignment horizontal="center"/>
    </xf>
    <xf numFmtId="167" fontId="3" fillId="2" borderId="0" xfId="0" applyFont="1" applyFill="1"/>
    <xf numFmtId="0" fontId="0" fillId="2" borderId="0" xfId="0" applyNumberFormat="1" applyFill="1" applyAlignment="1">
      <alignment horizontal="center"/>
    </xf>
    <xf numFmtId="0" fontId="22" fillId="2" borderId="7" xfId="0" applyNumberFormat="1" applyFont="1" applyFill="1" applyBorder="1" applyAlignment="1">
      <alignment horizontal="center"/>
    </xf>
    <xf numFmtId="0" fontId="22" fillId="2" borderId="5" xfId="0" applyNumberFormat="1" applyFont="1" applyFill="1" applyBorder="1" applyAlignment="1">
      <alignment horizontal="center"/>
    </xf>
    <xf numFmtId="0" fontId="22" fillId="2" borderId="6" xfId="0" applyNumberFormat="1" applyFont="1" applyFill="1" applyBorder="1" applyAlignment="1">
      <alignment horizontal="center"/>
    </xf>
    <xf numFmtId="0" fontId="0" fillId="2" borderId="0" xfId="0" applyNumberFormat="1" applyFill="1" applyAlignment="1">
      <alignment horizontal="center" vertical="center"/>
    </xf>
    <xf numFmtId="0" fontId="26" fillId="2" borderId="4" xfId="0" applyNumberFormat="1" applyFont="1" applyFill="1" applyBorder="1" applyAlignment="1">
      <alignment vertical="center"/>
    </xf>
    <xf numFmtId="0" fontId="26" fillId="2" borderId="4" xfId="0" applyNumberFormat="1" applyFont="1" applyFill="1" applyBorder="1" applyAlignment="1">
      <alignment horizontal="left" vertical="center"/>
    </xf>
    <xf numFmtId="0" fontId="22" fillId="0" borderId="6" xfId="0" applyNumberFormat="1" applyFont="1" applyBorder="1" applyAlignment="1">
      <alignment horizontal="center"/>
    </xf>
    <xf numFmtId="0" fontId="0" fillId="0" borderId="0" xfId="0" applyNumberFormat="1"/>
    <xf numFmtId="20" fontId="38" fillId="2" borderId="6" xfId="0" applyNumberFormat="1" applyFont="1" applyFill="1" applyBorder="1" applyAlignment="1">
      <alignment horizontal="center"/>
    </xf>
    <xf numFmtId="0" fontId="37" fillId="3" borderId="5" xfId="2" applyNumberFormat="1" applyFont="1" applyBorder="1" applyAlignment="1">
      <alignment horizontal="center" vertical="center"/>
    </xf>
    <xf numFmtId="20" fontId="2" fillId="2" borderId="7" xfId="0" applyNumberFormat="1" applyFont="1" applyFill="1" applyBorder="1" applyAlignment="1">
      <alignment horizontal="center" vertical="center"/>
    </xf>
    <xf numFmtId="0" fontId="39" fillId="4" borderId="5" xfId="3" applyNumberFormat="1" applyFont="1" applyBorder="1" applyAlignment="1">
      <alignment horizontal="center" vertical="center"/>
    </xf>
    <xf numFmtId="0" fontId="37" fillId="3" borderId="11" xfId="2" applyNumberFormat="1" applyFont="1" applyBorder="1" applyAlignment="1">
      <alignment horizontal="center" vertical="center"/>
    </xf>
    <xf numFmtId="167" fontId="40" fillId="0" borderId="6" xfId="0" applyFont="1" applyBorder="1" applyAlignment="1">
      <alignment horizontal="center"/>
    </xf>
    <xf numFmtId="0" fontId="40" fillId="0" borderId="6" xfId="0" applyNumberFormat="1" applyFont="1" applyBorder="1" applyAlignment="1">
      <alignment horizontal="center"/>
    </xf>
    <xf numFmtId="0" fontId="40" fillId="2" borderId="6" xfId="0" applyNumberFormat="1" applyFont="1" applyFill="1" applyBorder="1" applyAlignment="1">
      <alignment horizontal="center"/>
    </xf>
    <xf numFmtId="20" fontId="31" fillId="2" borderId="0" xfId="0" applyNumberFormat="1" applyFont="1" applyFill="1" applyAlignment="1">
      <alignment horizontal="center"/>
    </xf>
    <xf numFmtId="20" fontId="2" fillId="2" borderId="10" xfId="0" applyNumberFormat="1" applyFont="1" applyFill="1" applyBorder="1" applyAlignment="1">
      <alignment horizontal="center" vertical="center"/>
    </xf>
    <xf numFmtId="167" fontId="38" fillId="2" borderId="5" xfId="0" applyFont="1" applyFill="1" applyBorder="1" applyAlignment="1">
      <alignment horizontal="center"/>
    </xf>
    <xf numFmtId="20" fontId="38" fillId="2" borderId="5" xfId="0" applyNumberFormat="1" applyFont="1" applyFill="1" applyBorder="1" applyAlignment="1">
      <alignment horizontal="center"/>
    </xf>
    <xf numFmtId="167" fontId="42" fillId="2" borderId="6" xfId="0" applyFont="1" applyFill="1" applyBorder="1" applyAlignment="1">
      <alignment horizontal="center"/>
    </xf>
    <xf numFmtId="20" fontId="38" fillId="0" borderId="7" xfId="0" applyNumberFormat="1" applyFont="1" applyBorder="1" applyAlignment="1">
      <alignment horizontal="center"/>
    </xf>
    <xf numFmtId="20" fontId="38" fillId="2" borderId="7" xfId="0" applyNumberFormat="1" applyFont="1" applyFill="1" applyBorder="1" applyAlignment="1">
      <alignment horizontal="center"/>
    </xf>
    <xf numFmtId="20" fontId="2" fillId="0" borderId="7" xfId="0" applyNumberFormat="1" applyFont="1" applyBorder="1" applyAlignment="1">
      <alignment horizontal="center"/>
    </xf>
    <xf numFmtId="167" fontId="38" fillId="7" borderId="5" xfId="0" applyFont="1" applyFill="1" applyBorder="1" applyAlignment="1">
      <alignment horizontal="center"/>
    </xf>
    <xf numFmtId="20" fontId="2" fillId="2" borderId="7" xfId="0" applyNumberFormat="1" applyFont="1" applyFill="1" applyBorder="1" applyAlignment="1">
      <alignment horizontal="center"/>
    </xf>
    <xf numFmtId="20" fontId="2" fillId="2" borderId="4" xfId="0" applyNumberFormat="1" applyFont="1" applyFill="1" applyBorder="1" applyAlignment="1">
      <alignment horizontal="center"/>
    </xf>
    <xf numFmtId="20" fontId="2" fillId="0" borderId="4" xfId="0" applyNumberFormat="1" applyFont="1" applyBorder="1" applyAlignment="1">
      <alignment horizontal="center"/>
    </xf>
    <xf numFmtId="167" fontId="2" fillId="2" borderId="5" xfId="0" applyFont="1" applyFill="1" applyBorder="1" applyAlignment="1">
      <alignment horizontal="center"/>
    </xf>
    <xf numFmtId="167" fontId="2" fillId="0" borderId="7" xfId="0" applyFont="1" applyBorder="1"/>
    <xf numFmtId="167" fontId="38" fillId="2" borderId="8" xfId="0" applyFont="1" applyFill="1" applyBorder="1" applyAlignment="1">
      <alignment horizontal="center"/>
    </xf>
    <xf numFmtId="20" fontId="38" fillId="2" borderId="9" xfId="0" applyNumberFormat="1" applyFont="1" applyFill="1" applyBorder="1" applyAlignment="1">
      <alignment horizontal="center"/>
    </xf>
    <xf numFmtId="20" fontId="38" fillId="2" borderId="8" xfId="0" applyNumberFormat="1" applyFont="1" applyFill="1" applyBorder="1" applyAlignment="1">
      <alignment horizontal="center"/>
    </xf>
    <xf numFmtId="167" fontId="42" fillId="2" borderId="9" xfId="0" applyFont="1" applyFill="1" applyBorder="1" applyAlignment="1">
      <alignment horizontal="center"/>
    </xf>
    <xf numFmtId="20" fontId="40" fillId="0" borderId="6" xfId="0" applyNumberFormat="1" applyFont="1" applyBorder="1" applyAlignment="1">
      <alignment horizontal="center"/>
    </xf>
    <xf numFmtId="20" fontId="40" fillId="2" borderId="6" xfId="0" applyNumberFormat="1" applyFont="1" applyFill="1" applyBorder="1" applyAlignment="1">
      <alignment horizontal="center"/>
    </xf>
    <xf numFmtId="167" fontId="43" fillId="2" borderId="6" xfId="0" applyFont="1" applyFill="1" applyBorder="1" applyAlignment="1">
      <alignment horizontal="center"/>
    </xf>
    <xf numFmtId="20" fontId="2" fillId="2" borderId="4" xfId="0" applyNumberFormat="1" applyFont="1" applyFill="1" applyBorder="1" applyAlignment="1">
      <alignment horizontal="center" vertical="center"/>
    </xf>
    <xf numFmtId="20" fontId="38" fillId="2" borderId="4" xfId="0" applyNumberFormat="1" applyFont="1" applyFill="1" applyBorder="1" applyAlignment="1">
      <alignment horizontal="center"/>
    </xf>
    <xf numFmtId="167" fontId="3" fillId="2" borderId="11" xfId="0" applyFont="1" applyFill="1" applyBorder="1" applyAlignment="1">
      <alignment horizontal="center"/>
    </xf>
    <xf numFmtId="167" fontId="38" fillId="2" borderId="11" xfId="0" applyFont="1" applyFill="1" applyBorder="1" applyAlignment="1">
      <alignment horizontal="center"/>
    </xf>
    <xf numFmtId="20" fontId="38" fillId="2" borderId="11" xfId="0" applyNumberFormat="1" applyFont="1" applyFill="1" applyBorder="1" applyAlignment="1">
      <alignment horizontal="center"/>
    </xf>
    <xf numFmtId="167" fontId="2" fillId="2" borderId="11" xfId="0" applyFont="1" applyFill="1" applyBorder="1" applyAlignment="1">
      <alignment horizontal="center"/>
    </xf>
    <xf numFmtId="0" fontId="39" fillId="4" borderId="11" xfId="3" applyNumberFormat="1" applyFont="1" applyBorder="1" applyAlignment="1">
      <alignment horizontal="center" vertical="center"/>
    </xf>
    <xf numFmtId="167" fontId="38" fillId="2" borderId="29" xfId="0" applyFont="1" applyFill="1" applyBorder="1" applyAlignment="1">
      <alignment horizontal="center"/>
    </xf>
    <xf numFmtId="167" fontId="38" fillId="7" borderId="11" xfId="0" applyFont="1" applyFill="1" applyBorder="1" applyAlignment="1">
      <alignment horizontal="center"/>
    </xf>
    <xf numFmtId="20" fontId="38" fillId="2" borderId="29" xfId="0" applyNumberFormat="1" applyFont="1" applyFill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20" fontId="2" fillId="2" borderId="18" xfId="0" applyNumberFormat="1" applyFont="1" applyFill="1" applyBorder="1" applyAlignment="1">
      <alignment horizontal="center" vertical="center"/>
    </xf>
    <xf numFmtId="167" fontId="2" fillId="2" borderId="5" xfId="0" applyFont="1" applyFill="1" applyBorder="1"/>
    <xf numFmtId="0" fontId="2" fillId="2" borderId="0" xfId="0" applyNumberFormat="1" applyFont="1" applyFill="1" applyAlignment="1">
      <alignment horizontal="center"/>
    </xf>
    <xf numFmtId="167" fontId="41" fillId="8" borderId="4" xfId="0" applyFont="1" applyFill="1" applyBorder="1"/>
    <xf numFmtId="0" fontId="22" fillId="2" borderId="4" xfId="0" applyNumberFormat="1" applyFont="1" applyFill="1" applyBorder="1" applyAlignment="1">
      <alignment horizontal="left"/>
    </xf>
    <xf numFmtId="0" fontId="22" fillId="2" borderId="17" xfId="0" applyNumberFormat="1" applyFont="1" applyFill="1" applyBorder="1" applyAlignment="1">
      <alignment horizontal="left"/>
    </xf>
    <xf numFmtId="0" fontId="22" fillId="2" borderId="11" xfId="0" applyNumberFormat="1" applyFont="1" applyFill="1" applyBorder="1" applyAlignment="1">
      <alignment horizontal="left"/>
    </xf>
    <xf numFmtId="0" fontId="22" fillId="2" borderId="0" xfId="0" applyNumberFormat="1" applyFont="1" applyFill="1" applyAlignment="1">
      <alignment horizontal="left"/>
    </xf>
    <xf numFmtId="0" fontId="22" fillId="2" borderId="4" xfId="0" applyNumberFormat="1" applyFont="1" applyFill="1" applyBorder="1" applyAlignment="1">
      <alignment horizontal="center"/>
    </xf>
    <xf numFmtId="0" fontId="22" fillId="2" borderId="17" xfId="0" applyNumberFormat="1" applyFont="1" applyFill="1" applyBorder="1" applyAlignment="1">
      <alignment horizontal="center"/>
    </xf>
    <xf numFmtId="0" fontId="22" fillId="2" borderId="11" xfId="0" applyNumberFormat="1" applyFont="1" applyFill="1" applyBorder="1" applyAlignment="1">
      <alignment horizontal="center"/>
    </xf>
    <xf numFmtId="167" fontId="29" fillId="2" borderId="0" xfId="0" applyFont="1" applyFill="1"/>
    <xf numFmtId="0" fontId="29" fillId="2" borderId="0" xfId="0" applyNumberFormat="1" applyFont="1" applyFill="1"/>
    <xf numFmtId="20" fontId="44" fillId="2" borderId="0" xfId="0" applyNumberFormat="1" applyFont="1" applyFill="1" applyAlignment="1">
      <alignment horizontal="center"/>
    </xf>
    <xf numFmtId="0" fontId="44" fillId="2" borderId="0" xfId="0" applyNumberFormat="1" applyFont="1" applyFill="1" applyAlignment="1">
      <alignment horizontal="center"/>
    </xf>
    <xf numFmtId="0" fontId="23" fillId="2" borderId="0" xfId="0" applyNumberFormat="1" applyFont="1" applyFill="1"/>
    <xf numFmtId="0" fontId="29" fillId="0" borderId="0" xfId="0" applyNumberFormat="1" applyFont="1"/>
    <xf numFmtId="0" fontId="22" fillId="0" borderId="4" xfId="0" applyNumberFormat="1" applyFont="1" applyBorder="1" applyAlignment="1">
      <alignment horizontal="left"/>
    </xf>
    <xf numFmtId="0" fontId="22" fillId="0" borderId="17" xfId="0" applyNumberFormat="1" applyFont="1" applyBorder="1" applyAlignment="1">
      <alignment horizontal="left"/>
    </xf>
    <xf numFmtId="0" fontId="22" fillId="0" borderId="11" xfId="0" applyNumberFormat="1" applyFont="1" applyBorder="1" applyAlignment="1">
      <alignment horizontal="left"/>
    </xf>
    <xf numFmtId="167" fontId="24" fillId="0" borderId="6" xfId="0" applyFont="1" applyBorder="1"/>
    <xf numFmtId="0" fontId="22" fillId="2" borderId="0" xfId="0" applyNumberFormat="1" applyFont="1" applyFill="1" applyAlignment="1">
      <alignment horizontal="center"/>
    </xf>
    <xf numFmtId="167" fontId="3" fillId="2" borderId="28" xfId="0" applyFont="1" applyFill="1" applyBorder="1" applyAlignment="1">
      <alignment horizontal="center"/>
    </xf>
    <xf numFmtId="167" fontId="3" fillId="2" borderId="2" xfId="0" applyFont="1" applyFill="1" applyBorder="1" applyAlignment="1">
      <alignment horizontal="center"/>
    </xf>
    <xf numFmtId="167" fontId="3" fillId="2" borderId="3" xfId="0" applyFont="1" applyFill="1" applyBorder="1" applyAlignment="1">
      <alignment horizontal="center"/>
    </xf>
    <xf numFmtId="167" fontId="3" fillId="2" borderId="1" xfId="0" applyFont="1" applyFill="1" applyBorder="1" applyAlignment="1">
      <alignment horizontal="center"/>
    </xf>
    <xf numFmtId="167" fontId="9" fillId="2" borderId="0" xfId="0" applyFont="1" applyFill="1" applyAlignment="1">
      <alignment horizontal="center" vertical="center"/>
    </xf>
    <xf numFmtId="167" fontId="10" fillId="2" borderId="0" xfId="0" applyFont="1" applyFill="1" applyAlignment="1">
      <alignment horizontal="center" vertical="center"/>
    </xf>
    <xf numFmtId="167" fontId="6" fillId="2" borderId="0" xfId="0" applyFont="1" applyFill="1" applyAlignment="1">
      <alignment horizontal="center"/>
    </xf>
    <xf numFmtId="167" fontId="3" fillId="2" borderId="19" xfId="0" applyFont="1" applyFill="1" applyBorder="1" applyAlignment="1">
      <alignment horizontal="center"/>
    </xf>
    <xf numFmtId="15" fontId="6" fillId="2" borderId="0" xfId="0" applyNumberFormat="1" applyFont="1" applyFill="1" applyAlignment="1">
      <alignment horizontal="center"/>
    </xf>
    <xf numFmtId="167" fontId="35" fillId="2" borderId="0" xfId="0" applyFont="1" applyFill="1" applyAlignment="1">
      <alignment horizontal="center" vertical="center"/>
    </xf>
    <xf numFmtId="0" fontId="22" fillId="2" borderId="24" xfId="0" applyNumberFormat="1" applyFont="1" applyFill="1" applyBorder="1" applyAlignment="1">
      <alignment horizontal="center"/>
    </xf>
    <xf numFmtId="0" fontId="22" fillId="2" borderId="4" xfId="0" applyNumberFormat="1" applyFont="1" applyFill="1" applyBorder="1" applyAlignment="1">
      <alignment horizontal="left"/>
    </xf>
    <xf numFmtId="0" fontId="22" fillId="2" borderId="17" xfId="0" applyNumberFormat="1" applyFont="1" applyFill="1" applyBorder="1" applyAlignment="1">
      <alignment horizontal="left"/>
    </xf>
    <xf numFmtId="0" fontId="22" fillId="2" borderId="11" xfId="0" applyNumberFormat="1" applyFont="1" applyFill="1" applyBorder="1" applyAlignment="1">
      <alignment horizontal="left"/>
    </xf>
    <xf numFmtId="167" fontId="21" fillId="2" borderId="6" xfId="0" applyFont="1" applyFill="1" applyBorder="1" applyAlignment="1">
      <alignment horizontal="center"/>
    </xf>
    <xf numFmtId="0" fontId="22" fillId="0" borderId="6" xfId="0" applyNumberFormat="1" applyFont="1" applyBorder="1" applyAlignment="1">
      <alignment horizontal="left"/>
    </xf>
    <xf numFmtId="0" fontId="22" fillId="2" borderId="6" xfId="0" applyNumberFormat="1" applyFont="1" applyFill="1" applyBorder="1" applyAlignment="1">
      <alignment horizontal="left"/>
    </xf>
    <xf numFmtId="0" fontId="22" fillId="0" borderId="6" xfId="0" applyNumberFormat="1" applyFont="1" applyBorder="1" applyAlignment="1">
      <alignment horizontal="center"/>
    </xf>
    <xf numFmtId="0" fontId="22" fillId="2" borderId="4" xfId="0" applyNumberFormat="1" applyFont="1" applyFill="1" applyBorder="1" applyAlignment="1">
      <alignment horizontal="center"/>
    </xf>
    <xf numFmtId="0" fontId="22" fillId="2" borderId="17" xfId="0" applyNumberFormat="1" applyFont="1" applyFill="1" applyBorder="1" applyAlignment="1">
      <alignment horizontal="center"/>
    </xf>
    <xf numFmtId="0" fontId="22" fillId="2" borderId="11" xfId="0" applyNumberFormat="1" applyFont="1" applyFill="1" applyBorder="1" applyAlignment="1">
      <alignment horizontal="center"/>
    </xf>
    <xf numFmtId="0" fontId="22" fillId="0" borderId="4" xfId="0" applyNumberFormat="1" applyFont="1" applyBorder="1" applyAlignment="1">
      <alignment horizontal="left"/>
    </xf>
    <xf numFmtId="0" fontId="22" fillId="0" borderId="17" xfId="0" applyNumberFormat="1" applyFont="1" applyBorder="1" applyAlignment="1">
      <alignment horizontal="left"/>
    </xf>
    <xf numFmtId="0" fontId="22" fillId="0" borderId="11" xfId="0" applyNumberFormat="1" applyFont="1" applyBorder="1" applyAlignment="1">
      <alignment horizontal="left"/>
    </xf>
    <xf numFmtId="167" fontId="21" fillId="2" borderId="17" xfId="0" applyFont="1" applyFill="1" applyBorder="1" applyAlignment="1">
      <alignment horizontal="center"/>
    </xf>
    <xf numFmtId="167" fontId="21" fillId="2" borderId="11" xfId="0" applyFont="1" applyFill="1" applyBorder="1" applyAlignment="1">
      <alignment horizontal="center"/>
    </xf>
    <xf numFmtId="167" fontId="19" fillId="2" borderId="0" xfId="0" applyFont="1" applyFill="1" applyAlignment="1">
      <alignment horizontal="right"/>
    </xf>
    <xf numFmtId="15" fontId="19" fillId="2" borderId="0" xfId="0" applyNumberFormat="1" applyFont="1" applyFill="1" applyAlignment="1">
      <alignment horizontal="left"/>
    </xf>
    <xf numFmtId="167" fontId="21" fillId="2" borderId="4" xfId="0" applyFont="1" applyFill="1" applyBorder="1" applyAlignment="1">
      <alignment horizontal="center"/>
    </xf>
    <xf numFmtId="0" fontId="22" fillId="0" borderId="4" xfId="0" applyNumberFormat="1" applyFont="1" applyBorder="1" applyAlignment="1">
      <alignment horizontal="center"/>
    </xf>
    <xf numFmtId="0" fontId="22" fillId="0" borderId="17" xfId="0" applyNumberFormat="1" applyFont="1" applyBorder="1" applyAlignment="1">
      <alignment horizontal="center"/>
    </xf>
    <xf numFmtId="0" fontId="22" fillId="0" borderId="11" xfId="0" applyNumberFormat="1" applyFont="1" applyBorder="1" applyAlignment="1">
      <alignment horizontal="center"/>
    </xf>
    <xf numFmtId="0" fontId="22" fillId="2" borderId="6" xfId="0" applyNumberFormat="1" applyFont="1" applyFill="1" applyBorder="1" applyAlignment="1">
      <alignment horizontal="center"/>
    </xf>
    <xf numFmtId="167" fontId="11" fillId="2" borderId="0" xfId="0" applyFont="1" applyFill="1" applyAlignment="1">
      <alignment horizontal="center"/>
    </xf>
    <xf numFmtId="167" fontId="5" fillId="2" borderId="0" xfId="0" applyFont="1" applyFill="1" applyAlignment="1">
      <alignment horizontal="left" vertical="center"/>
    </xf>
    <xf numFmtId="167" fontId="11" fillId="2" borderId="0" xfId="0" applyFont="1" applyFill="1" applyAlignment="1">
      <alignment horizontal="left"/>
    </xf>
    <xf numFmtId="167" fontId="15" fillId="2" borderId="20" xfId="0" applyFont="1" applyFill="1" applyBorder="1" applyAlignment="1">
      <alignment horizontal="center"/>
    </xf>
    <xf numFmtId="167" fontId="15" fillId="2" borderId="21" xfId="0" applyFont="1" applyFill="1" applyBorder="1" applyAlignment="1">
      <alignment horizontal="center"/>
    </xf>
    <xf numFmtId="167" fontId="15" fillId="2" borderId="22" xfId="0" applyFont="1" applyFill="1" applyBorder="1" applyAlignment="1">
      <alignment horizontal="center"/>
    </xf>
    <xf numFmtId="167" fontId="14" fillId="2" borderId="23" xfId="0" applyFont="1" applyFill="1" applyBorder="1" applyAlignment="1">
      <alignment horizontal="right"/>
    </xf>
    <xf numFmtId="167" fontId="14" fillId="2" borderId="17" xfId="0" applyFont="1" applyFill="1" applyBorder="1" applyAlignment="1">
      <alignment horizontal="right"/>
    </xf>
    <xf numFmtId="167" fontId="14" fillId="2" borderId="23" xfId="0" applyFont="1" applyFill="1" applyBorder="1" applyAlignment="1">
      <alignment horizontal="center"/>
    </xf>
    <xf numFmtId="167" fontId="14" fillId="2" borderId="17" xfId="0" applyFont="1" applyFill="1" applyBorder="1" applyAlignment="1">
      <alignment horizontal="center"/>
    </xf>
    <xf numFmtId="167" fontId="14" fillId="2" borderId="26" xfId="0" applyFont="1" applyFill="1" applyBorder="1" applyAlignment="1">
      <alignment horizontal="center"/>
    </xf>
    <xf numFmtId="167" fontId="14" fillId="2" borderId="5" xfId="0" applyFont="1" applyFill="1" applyBorder="1" applyAlignment="1">
      <alignment horizontal="center"/>
    </xf>
    <xf numFmtId="167" fontId="14" fillId="2" borderId="6" xfId="0" applyFont="1" applyFill="1" applyBorder="1" applyAlignment="1">
      <alignment horizontal="center"/>
    </xf>
    <xf numFmtId="167" fontId="14" fillId="2" borderId="7" xfId="0" applyFont="1" applyFill="1" applyBorder="1" applyAlignment="1">
      <alignment horizontal="center"/>
    </xf>
    <xf numFmtId="167" fontId="15" fillId="2" borderId="1" xfId="0" applyFont="1" applyFill="1" applyBorder="1" applyAlignment="1">
      <alignment horizontal="center"/>
    </xf>
    <xf numFmtId="167" fontId="15" fillId="2" borderId="2" xfId="0" applyFont="1" applyFill="1" applyBorder="1" applyAlignment="1">
      <alignment horizontal="center"/>
    </xf>
    <xf numFmtId="167" fontId="15" fillId="2" borderId="3" xfId="0" applyFont="1" applyFill="1" applyBorder="1" applyAlignment="1">
      <alignment horizontal="center"/>
    </xf>
    <xf numFmtId="167" fontId="1" fillId="2" borderId="0" xfId="0" applyFont="1" applyFill="1" applyAlignment="1">
      <alignment horizontal="center"/>
    </xf>
    <xf numFmtId="167" fontId="40" fillId="2" borderId="6" xfId="0" applyFont="1" applyFill="1" applyBorder="1" applyAlignment="1">
      <alignment horizontal="center"/>
    </xf>
    <xf numFmtId="167" fontId="22" fillId="2" borderId="6" xfId="0" applyFont="1" applyFill="1" applyBorder="1" applyAlignment="1">
      <alignment horizontal="center"/>
    </xf>
  </cellXfs>
  <cellStyles count="5">
    <cellStyle name="Bad" xfId="2" builtinId="27"/>
    <cellStyle name="Neutral" xfId="3" builtinId="28"/>
    <cellStyle name="Normal" xfId="0" builtinId="0"/>
    <cellStyle name="Normal 3" xfId="4" xr:uid="{00000000-0005-0000-0000-000003000000}"/>
    <cellStyle name="Normal 6" xfId="1" xr:uid="{00000000-0005-0000-0000-000004000000}"/>
  </cellStyles>
  <dxfs count="641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 patternType="solid">
          <bgColor rgb="FFC9FC9A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 patternType="solid">
          <bgColor rgb="FFC9FC9A"/>
        </patternFill>
      </fill>
    </dxf>
    <dxf>
      <fill>
        <patternFill patternType="solid">
          <bgColor rgb="FFC9FC9A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CAEC6"/>
      <color rgb="FF99FFCC"/>
      <color rgb="FF66FFCC"/>
      <color rgb="FFC9FC9A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582083</xdr:colOff>
      <xdr:row>0</xdr:row>
      <xdr:rowOff>0</xdr:rowOff>
    </xdr:from>
    <xdr:to>
      <xdr:col>28</xdr:col>
      <xdr:colOff>664208</xdr:colOff>
      <xdr:row>3</xdr:row>
      <xdr:rowOff>49741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2333" y="0"/>
          <a:ext cx="1436793" cy="890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585611</xdr:colOff>
      <xdr:row>0</xdr:row>
      <xdr:rowOff>77611</xdr:rowOff>
    </xdr:from>
    <xdr:to>
      <xdr:col>8</xdr:col>
      <xdr:colOff>774933</xdr:colOff>
      <xdr:row>5</xdr:row>
      <xdr:rowOff>45206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50778" y="77611"/>
          <a:ext cx="1783877" cy="8848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AE55"/>
  <sheetViews>
    <sheetView tabSelected="1" topLeftCell="A7" zoomScale="61" zoomScaleNormal="55" zoomScaleSheetLayoutView="40" workbookViewId="0">
      <selection activeCell="A25" sqref="A25"/>
    </sheetView>
  </sheetViews>
  <sheetFormatPr defaultColWidth="9.1796875" defaultRowHeight="14.5" x14ac:dyDescent="0.35"/>
  <cols>
    <col min="1" max="1" width="52.453125" style="3" customWidth="1"/>
    <col min="2" max="2" width="14.453125" style="2" customWidth="1"/>
    <col min="3" max="3" width="10.1796875" style="2" bestFit="1" customWidth="1"/>
    <col min="4" max="4" width="9.453125" style="2" customWidth="1"/>
    <col min="5" max="5" width="10.1796875" style="2" bestFit="1" customWidth="1"/>
    <col min="6" max="6" width="13.453125" style="2" customWidth="1"/>
    <col min="7" max="9" width="10.1796875" style="2" bestFit="1" customWidth="1"/>
    <col min="10" max="10" width="13.453125" style="2" customWidth="1"/>
    <col min="11" max="13" width="10.1796875" style="2" bestFit="1" customWidth="1"/>
    <col min="14" max="14" width="13.453125" style="2" customWidth="1"/>
    <col min="15" max="17" width="10.1796875" style="2" bestFit="1" customWidth="1"/>
    <col min="18" max="18" width="13.453125" style="2" customWidth="1"/>
    <col min="19" max="21" width="10.1796875" style="2" bestFit="1" customWidth="1"/>
    <col min="22" max="22" width="13.453125" style="2" customWidth="1"/>
    <col min="23" max="23" width="10.1796875" style="2" bestFit="1" customWidth="1"/>
    <col min="24" max="24" width="11.453125" style="2" customWidth="1"/>
    <col min="25" max="25" width="10.1796875" style="2" bestFit="1" customWidth="1"/>
    <col min="26" max="26" width="13.453125" style="2" customWidth="1"/>
    <col min="27" max="29" width="10.1796875" style="2" bestFit="1" customWidth="1"/>
    <col min="30" max="30" width="11.453125" style="3" customWidth="1"/>
    <col min="31" max="31" width="10.1796875" style="3" customWidth="1"/>
    <col min="32" max="32" width="15.7265625" style="3" customWidth="1"/>
    <col min="33" max="16384" width="9.1796875" style="3"/>
  </cols>
  <sheetData>
    <row r="1" spans="1:31" ht="23.5" x14ac:dyDescent="0.35">
      <c r="A1" s="1"/>
    </row>
    <row r="3" spans="1:31" ht="28.5" x14ac:dyDescent="0.65">
      <c r="A3" s="7" t="s">
        <v>13</v>
      </c>
      <c r="B3" s="176">
        <v>45928</v>
      </c>
      <c r="C3" s="176"/>
      <c r="D3" s="6"/>
      <c r="E3" s="6"/>
      <c r="F3" s="6"/>
      <c r="J3" s="174" t="s">
        <v>14</v>
      </c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</row>
    <row r="4" spans="1:31" ht="15" thickBot="1" x14ac:dyDescent="0.4"/>
    <row r="5" spans="1:31" ht="23.5" x14ac:dyDescent="0.55000000000000004">
      <c r="B5" s="171" t="s">
        <v>0</v>
      </c>
      <c r="C5" s="169"/>
      <c r="D5" s="169"/>
      <c r="E5" s="175"/>
      <c r="F5" s="171" t="s">
        <v>1</v>
      </c>
      <c r="G5" s="169"/>
      <c r="H5" s="169"/>
      <c r="I5" s="170"/>
      <c r="J5" s="168" t="s">
        <v>2</v>
      </c>
      <c r="K5" s="169"/>
      <c r="L5" s="169"/>
      <c r="M5" s="175"/>
      <c r="N5" s="171" t="s">
        <v>3</v>
      </c>
      <c r="O5" s="169"/>
      <c r="P5" s="169"/>
      <c r="Q5" s="170"/>
      <c r="R5" s="171" t="s">
        <v>4</v>
      </c>
      <c r="S5" s="169"/>
      <c r="T5" s="169"/>
      <c r="U5" s="170"/>
      <c r="V5" s="171" t="s">
        <v>5</v>
      </c>
      <c r="W5" s="169"/>
      <c r="X5" s="169"/>
      <c r="Y5" s="170"/>
      <c r="Z5" s="168" t="s">
        <v>6</v>
      </c>
      <c r="AA5" s="169"/>
      <c r="AB5" s="169"/>
      <c r="AC5" s="170"/>
    </row>
    <row r="6" spans="1:31" ht="23.5" x14ac:dyDescent="0.55000000000000004">
      <c r="B6" s="9" t="s">
        <v>8</v>
      </c>
      <c r="C6" s="8" t="s">
        <v>9</v>
      </c>
      <c r="D6" s="8" t="s">
        <v>10</v>
      </c>
      <c r="E6" s="75" t="s">
        <v>7</v>
      </c>
      <c r="F6" s="9" t="s">
        <v>8</v>
      </c>
      <c r="G6" s="8" t="s">
        <v>9</v>
      </c>
      <c r="H6" s="8" t="s">
        <v>10</v>
      </c>
      <c r="I6" s="10" t="s">
        <v>7</v>
      </c>
      <c r="J6" s="137" t="s">
        <v>8</v>
      </c>
      <c r="K6" s="8" t="s">
        <v>9</v>
      </c>
      <c r="L6" s="8" t="s">
        <v>10</v>
      </c>
      <c r="M6" s="75" t="s">
        <v>7</v>
      </c>
      <c r="N6" s="9" t="s">
        <v>8</v>
      </c>
      <c r="O6" s="8" t="s">
        <v>9</v>
      </c>
      <c r="P6" s="8" t="s">
        <v>10</v>
      </c>
      <c r="Q6" s="10" t="s">
        <v>7</v>
      </c>
      <c r="R6" s="9" t="s">
        <v>8</v>
      </c>
      <c r="S6" s="8" t="s">
        <v>9</v>
      </c>
      <c r="T6" s="8" t="s">
        <v>10</v>
      </c>
      <c r="U6" s="10" t="s">
        <v>7</v>
      </c>
      <c r="V6" s="9" t="s">
        <v>8</v>
      </c>
      <c r="W6" s="8" t="s">
        <v>9</v>
      </c>
      <c r="X6" s="8" t="s">
        <v>10</v>
      </c>
      <c r="Y6" s="10" t="s">
        <v>7</v>
      </c>
      <c r="Z6" s="137" t="s">
        <v>8</v>
      </c>
      <c r="AA6" s="8" t="s">
        <v>9</v>
      </c>
      <c r="AB6" s="8" t="s">
        <v>10</v>
      </c>
      <c r="AC6" s="10" t="s">
        <v>7</v>
      </c>
      <c r="AE6" s="96"/>
    </row>
    <row r="7" spans="1:31" ht="23.5" x14ac:dyDescent="0.55000000000000004">
      <c r="A7" s="149" t="s">
        <v>45</v>
      </c>
      <c r="B7" s="107" t="s">
        <v>132</v>
      </c>
      <c r="C7" s="106">
        <v>0.14444444444444443</v>
      </c>
      <c r="D7" s="106">
        <v>0.35694444444444445</v>
      </c>
      <c r="E7" s="135">
        <f>D7-C7</f>
        <v>0.21250000000000002</v>
      </c>
      <c r="F7" s="116" t="s">
        <v>18</v>
      </c>
      <c r="G7" s="106">
        <v>0.16666666666666666</v>
      </c>
      <c r="H7" s="106">
        <v>0.58333333333333337</v>
      </c>
      <c r="I7" s="108">
        <f>H7-G7</f>
        <v>0.41666666666666674</v>
      </c>
      <c r="J7" s="110" t="s">
        <v>140</v>
      </c>
      <c r="K7" s="106">
        <v>0.18680555555555556</v>
      </c>
      <c r="L7" s="106">
        <v>0.39513888888888887</v>
      </c>
      <c r="M7" s="135">
        <f t="shared" ref="M7:M8" si="0">L7-K7</f>
        <v>0.20833333333333331</v>
      </c>
      <c r="N7" s="107" t="s">
        <v>144</v>
      </c>
      <c r="O7" s="106">
        <v>0.3833333333333333</v>
      </c>
      <c r="P7" s="106">
        <v>0.8125</v>
      </c>
      <c r="Q7" s="108">
        <f t="shared" ref="Q7" si="1">P7-O7</f>
        <v>0.4291666666666667</v>
      </c>
      <c r="R7" s="107" t="s">
        <v>145</v>
      </c>
      <c r="S7" s="106">
        <v>0.46736111111111112</v>
      </c>
      <c r="T7" s="106">
        <v>0.96527777777777779</v>
      </c>
      <c r="U7" s="108">
        <f t="shared" ref="U7" si="2">T7-S7</f>
        <v>0.49791666666666667</v>
      </c>
      <c r="V7" s="117"/>
      <c r="W7" s="118" t="s">
        <v>11</v>
      </c>
      <c r="X7" s="118" t="s">
        <v>12</v>
      </c>
      <c r="Y7" s="119"/>
      <c r="Z7" s="139"/>
      <c r="AA7" s="118" t="s">
        <v>11</v>
      </c>
      <c r="AB7" s="118" t="s">
        <v>12</v>
      </c>
      <c r="AC7" s="120"/>
    </row>
    <row r="8" spans="1:31" ht="23.5" x14ac:dyDescent="0.55000000000000004">
      <c r="A8" s="149" t="s">
        <v>64</v>
      </c>
      <c r="B8" s="117"/>
      <c r="C8" s="118" t="s">
        <v>11</v>
      </c>
      <c r="D8" s="118" t="s">
        <v>12</v>
      </c>
      <c r="E8" s="136"/>
      <c r="F8" s="107" t="s">
        <v>139</v>
      </c>
      <c r="G8" s="106">
        <v>0.46736111111111112</v>
      </c>
      <c r="H8" s="106">
        <v>0.68263888888888891</v>
      </c>
      <c r="I8" s="108">
        <f>H8-G8</f>
        <v>0.21527777777777779</v>
      </c>
      <c r="J8" s="110" t="s">
        <v>15</v>
      </c>
      <c r="K8" s="106">
        <v>0.27291666666666664</v>
      </c>
      <c r="L8" s="106">
        <v>0.48125000000000001</v>
      </c>
      <c r="M8" s="135">
        <f t="shared" si="0"/>
        <v>0.20833333333333337</v>
      </c>
      <c r="N8" s="107" t="s">
        <v>132</v>
      </c>
      <c r="O8" s="106">
        <v>0.14444444444444443</v>
      </c>
      <c r="P8" s="106">
        <v>0.35694444444444445</v>
      </c>
      <c r="Q8" s="108">
        <f t="shared" ref="Q8" si="3">P8-O8</f>
        <v>0.21250000000000002</v>
      </c>
      <c r="R8" s="116" t="s">
        <v>18</v>
      </c>
      <c r="S8" s="106">
        <v>0.16666666666666666</v>
      </c>
      <c r="T8" s="106">
        <v>0.58333333333333337</v>
      </c>
      <c r="U8" s="108">
        <f>T8-S8</f>
        <v>0.41666666666666674</v>
      </c>
      <c r="V8" s="107" t="s">
        <v>140</v>
      </c>
      <c r="W8" s="106">
        <v>0.18680555555555556</v>
      </c>
      <c r="X8" s="106">
        <v>0.39513888888888887</v>
      </c>
      <c r="Y8" s="108">
        <f t="shared" ref="Y8:Y10" si="4">X8-W8</f>
        <v>0.20833333333333331</v>
      </c>
      <c r="Z8" s="110" t="s">
        <v>132</v>
      </c>
      <c r="AA8" s="106">
        <v>0.14444444444444443</v>
      </c>
      <c r="AB8" s="106">
        <v>0.35694444444444445</v>
      </c>
      <c r="AC8" s="108">
        <f t="shared" ref="AC8:AC9" si="5">AB8-AA8</f>
        <v>0.21250000000000002</v>
      </c>
    </row>
    <row r="9" spans="1:31" ht="23.5" x14ac:dyDescent="0.55000000000000004">
      <c r="A9" s="149" t="s">
        <v>57</v>
      </c>
      <c r="B9" s="116" t="s">
        <v>18</v>
      </c>
      <c r="C9" s="106">
        <v>0.16666666666666666</v>
      </c>
      <c r="D9" s="106">
        <v>0.58333333333333337</v>
      </c>
      <c r="E9" s="135">
        <f>D9-C9</f>
        <v>0.41666666666666674</v>
      </c>
      <c r="F9" s="107" t="s">
        <v>140</v>
      </c>
      <c r="G9" s="106">
        <v>0.18680555555555556</v>
      </c>
      <c r="H9" s="106">
        <v>0.39513888888888887</v>
      </c>
      <c r="I9" s="108">
        <f>H9-G9</f>
        <v>0.20833333333333331</v>
      </c>
      <c r="J9" s="139"/>
      <c r="K9" s="118" t="s">
        <v>11</v>
      </c>
      <c r="L9" s="118" t="s">
        <v>12</v>
      </c>
      <c r="M9" s="125"/>
      <c r="N9" s="117"/>
      <c r="O9" s="118" t="s">
        <v>11</v>
      </c>
      <c r="P9" s="118" t="s">
        <v>12</v>
      </c>
      <c r="Q9" s="121"/>
      <c r="R9" s="107" t="s">
        <v>139</v>
      </c>
      <c r="S9" s="106">
        <v>0.46736111111111112</v>
      </c>
      <c r="T9" s="106">
        <v>0.68263888888888891</v>
      </c>
      <c r="U9" s="108">
        <f t="shared" ref="U9" si="6">T9-S9</f>
        <v>0.21527777777777779</v>
      </c>
      <c r="V9" s="107" t="s">
        <v>136</v>
      </c>
      <c r="W9" s="106">
        <v>0.3576388888888889</v>
      </c>
      <c r="X9" s="106">
        <v>0.56597222222222221</v>
      </c>
      <c r="Y9" s="108">
        <f t="shared" si="4"/>
        <v>0.20833333333333331</v>
      </c>
      <c r="Z9" s="116" t="s">
        <v>17</v>
      </c>
      <c r="AA9" s="106">
        <v>0.125</v>
      </c>
      <c r="AB9" s="106">
        <v>0.54166666666666663</v>
      </c>
      <c r="AC9" s="108">
        <f t="shared" si="5"/>
        <v>0.41666666666666663</v>
      </c>
    </row>
    <row r="10" spans="1:31" ht="23.5" x14ac:dyDescent="0.55000000000000004">
      <c r="A10" s="149" t="s">
        <v>78</v>
      </c>
      <c r="B10" s="116" t="s">
        <v>17</v>
      </c>
      <c r="C10" s="106">
        <v>0.125</v>
      </c>
      <c r="D10" s="106">
        <v>0.54166666666666663</v>
      </c>
      <c r="E10" s="135">
        <f t="shared" ref="E10:E11" si="7">D10-C10</f>
        <v>0.41666666666666663</v>
      </c>
      <c r="F10" s="116" t="s">
        <v>17</v>
      </c>
      <c r="G10" s="106">
        <v>0.14583333333333334</v>
      </c>
      <c r="H10" s="106">
        <v>0.5625</v>
      </c>
      <c r="I10" s="108">
        <f t="shared" ref="I10:I11" si="8">H10-G10</f>
        <v>0.41666666666666663</v>
      </c>
      <c r="J10" s="116" t="s">
        <v>17</v>
      </c>
      <c r="K10" s="106">
        <v>0.125</v>
      </c>
      <c r="L10" s="106">
        <v>0.54166666666666663</v>
      </c>
      <c r="M10" s="108">
        <f t="shared" ref="M10" si="9">L10-K10</f>
        <v>0.41666666666666663</v>
      </c>
      <c r="N10" s="117"/>
      <c r="O10" s="118" t="s">
        <v>11</v>
      </c>
      <c r="P10" s="118" t="s">
        <v>12</v>
      </c>
      <c r="Q10" s="123"/>
      <c r="R10" s="117"/>
      <c r="S10" s="118" t="s">
        <v>11</v>
      </c>
      <c r="T10" s="118" t="s">
        <v>12</v>
      </c>
      <c r="U10" s="123"/>
      <c r="V10" s="107" t="s">
        <v>132</v>
      </c>
      <c r="W10" s="106">
        <v>0.14444444444444443</v>
      </c>
      <c r="X10" s="106">
        <v>0.35694444444444445</v>
      </c>
      <c r="Y10" s="108">
        <f t="shared" si="4"/>
        <v>0.21250000000000002</v>
      </c>
      <c r="Z10" s="138" t="s">
        <v>18</v>
      </c>
      <c r="AA10" s="106">
        <v>0.16666666666666666</v>
      </c>
      <c r="AB10" s="106">
        <v>0.58333333333333337</v>
      </c>
      <c r="AC10" s="108">
        <f>AB10-AA10</f>
        <v>0.41666666666666674</v>
      </c>
    </row>
    <row r="11" spans="1:31" ht="23.5" x14ac:dyDescent="0.55000000000000004">
      <c r="A11" s="149" t="s">
        <v>59</v>
      </c>
      <c r="B11" s="107" t="s">
        <v>140</v>
      </c>
      <c r="C11" s="106">
        <v>0.18680555555555556</v>
      </c>
      <c r="D11" s="106">
        <v>0.39513888888888887</v>
      </c>
      <c r="E11" s="135">
        <f t="shared" si="7"/>
        <v>0.20833333333333331</v>
      </c>
      <c r="F11" s="107" t="s">
        <v>132</v>
      </c>
      <c r="G11" s="106">
        <v>0.14444444444444443</v>
      </c>
      <c r="H11" s="106">
        <v>0.35694444444444445</v>
      </c>
      <c r="I11" s="108">
        <f t="shared" si="8"/>
        <v>0.21250000000000002</v>
      </c>
      <c r="J11" s="138" t="s">
        <v>18</v>
      </c>
      <c r="K11" s="106">
        <v>0.16666666666666666</v>
      </c>
      <c r="L11" s="106">
        <v>0.58333333333333337</v>
      </c>
      <c r="M11" s="135">
        <f t="shared" ref="M11:M12" si="10">L11-K11</f>
        <v>0.41666666666666674</v>
      </c>
      <c r="N11" s="107" t="s">
        <v>140</v>
      </c>
      <c r="O11" s="106">
        <v>0.18680555555555556</v>
      </c>
      <c r="P11" s="106">
        <v>0.39513888888888887</v>
      </c>
      <c r="Q11" s="108">
        <f t="shared" ref="Q11" si="11">P11-O11</f>
        <v>0.20833333333333331</v>
      </c>
      <c r="R11" s="109" t="s">
        <v>135</v>
      </c>
      <c r="S11" s="106">
        <v>0.9</v>
      </c>
      <c r="T11" s="106">
        <v>1.3187500000000001</v>
      </c>
      <c r="U11" s="108">
        <f>T11-S11</f>
        <v>0.41875000000000007</v>
      </c>
      <c r="V11" s="117"/>
      <c r="W11" s="118" t="s">
        <v>11</v>
      </c>
      <c r="X11" s="118" t="s">
        <v>12</v>
      </c>
      <c r="Y11" s="123"/>
      <c r="Z11" s="139"/>
      <c r="AA11" s="118" t="s">
        <v>11</v>
      </c>
      <c r="AB11" s="118" t="s">
        <v>12</v>
      </c>
      <c r="AC11" s="123"/>
    </row>
    <row r="12" spans="1:31" ht="23.5" x14ac:dyDescent="0.55000000000000004">
      <c r="A12" s="149" t="s">
        <v>152</v>
      </c>
      <c r="B12" s="117"/>
      <c r="C12" s="118" t="s">
        <v>11</v>
      </c>
      <c r="D12" s="118" t="s">
        <v>12</v>
      </c>
      <c r="E12" s="136"/>
      <c r="F12" s="117"/>
      <c r="G12" s="118" t="s">
        <v>11</v>
      </c>
      <c r="H12" s="118" t="s">
        <v>12</v>
      </c>
      <c r="I12" s="121"/>
      <c r="J12" s="138" t="s">
        <v>17</v>
      </c>
      <c r="K12" s="106">
        <v>0.125</v>
      </c>
      <c r="L12" s="106">
        <v>0.54166666666666663</v>
      </c>
      <c r="M12" s="135">
        <f t="shared" si="10"/>
        <v>0.41666666666666663</v>
      </c>
      <c r="N12" s="116" t="s">
        <v>17</v>
      </c>
      <c r="O12" s="106">
        <v>0.125</v>
      </c>
      <c r="P12" s="106">
        <v>0.54166666666666663</v>
      </c>
      <c r="Q12" s="108">
        <f t="shared" ref="Q12:Q13" si="12">P12-O12</f>
        <v>0.41666666666666663</v>
      </c>
      <c r="R12" s="107" t="s">
        <v>16</v>
      </c>
      <c r="S12" s="106">
        <v>0.62291666666666667</v>
      </c>
      <c r="T12" s="106">
        <v>0.84722222222222221</v>
      </c>
      <c r="U12" s="108">
        <f>T12-S12</f>
        <v>0.22430555555555554</v>
      </c>
      <c r="V12" s="107" t="s">
        <v>141</v>
      </c>
      <c r="W12" s="106">
        <v>0.47708333333333336</v>
      </c>
      <c r="X12" s="106">
        <v>0.68541666666666667</v>
      </c>
      <c r="Y12" s="108">
        <f t="shared" ref="Y12:Y15" si="13">X12-W12</f>
        <v>0.20833333333333331</v>
      </c>
      <c r="Z12" s="110" t="s">
        <v>139</v>
      </c>
      <c r="AA12" s="106">
        <v>0.46736111111111112</v>
      </c>
      <c r="AB12" s="106">
        <v>0.68263888888888891</v>
      </c>
      <c r="AC12" s="108">
        <f t="shared" ref="AC12:AC16" si="14">AB12-AA12</f>
        <v>0.21527777777777779</v>
      </c>
    </row>
    <row r="13" spans="1:31" ht="23.5" x14ac:dyDescent="0.55000000000000004">
      <c r="A13" s="149" t="s">
        <v>25</v>
      </c>
      <c r="B13" s="107" t="s">
        <v>15</v>
      </c>
      <c r="C13" s="106">
        <v>0.27291666666666664</v>
      </c>
      <c r="D13" s="106">
        <v>0.48125000000000001</v>
      </c>
      <c r="E13" s="135">
        <f t="shared" ref="E13:E15" si="15">D13-C13</f>
        <v>0.20833333333333337</v>
      </c>
      <c r="F13" s="117"/>
      <c r="G13" s="118" t="s">
        <v>11</v>
      </c>
      <c r="H13" s="118" t="s">
        <v>12</v>
      </c>
      <c r="I13" s="121"/>
      <c r="J13" s="139"/>
      <c r="K13" s="118" t="s">
        <v>11</v>
      </c>
      <c r="L13" s="118" t="s">
        <v>12</v>
      </c>
      <c r="M13" s="125"/>
      <c r="N13" s="107" t="s">
        <v>143</v>
      </c>
      <c r="O13" s="106">
        <v>0.22013888888888888</v>
      </c>
      <c r="P13" s="106">
        <v>0.69166666666666665</v>
      </c>
      <c r="Q13" s="108">
        <f t="shared" si="12"/>
        <v>0.47152777777777777</v>
      </c>
      <c r="R13" s="107" t="s">
        <v>148</v>
      </c>
      <c r="S13" s="106">
        <v>0.3833333333333333</v>
      </c>
      <c r="T13" s="106">
        <v>0.59583333333333333</v>
      </c>
      <c r="U13" s="108">
        <f t="shared" ref="U13" si="16">T13-S13</f>
        <v>0.21250000000000002</v>
      </c>
      <c r="V13" s="107" t="s">
        <v>15</v>
      </c>
      <c r="W13" s="106">
        <v>0.27291666666666664</v>
      </c>
      <c r="X13" s="106">
        <v>0.48125000000000001</v>
      </c>
      <c r="Y13" s="108">
        <f t="shared" si="13"/>
        <v>0.20833333333333337</v>
      </c>
      <c r="Z13" s="110" t="s">
        <v>145</v>
      </c>
      <c r="AA13" s="106">
        <v>0.46736111111111112</v>
      </c>
      <c r="AB13" s="106">
        <v>0.96527777777777779</v>
      </c>
      <c r="AC13" s="108">
        <f t="shared" si="14"/>
        <v>0.49791666666666667</v>
      </c>
    </row>
    <row r="14" spans="1:31" ht="25" customHeight="1" x14ac:dyDescent="0.55000000000000004">
      <c r="A14" s="149" t="s">
        <v>42</v>
      </c>
      <c r="B14" s="107" t="s">
        <v>149</v>
      </c>
      <c r="C14" s="106">
        <v>0.59236111111111112</v>
      </c>
      <c r="D14" s="106">
        <v>0.80486111111111114</v>
      </c>
      <c r="E14" s="135">
        <f t="shared" si="15"/>
        <v>0.21250000000000002</v>
      </c>
      <c r="F14" s="126" t="s">
        <v>18</v>
      </c>
      <c r="G14" s="106">
        <v>0.45833333333333331</v>
      </c>
      <c r="H14" s="106">
        <v>0.83333333333333337</v>
      </c>
      <c r="I14" s="108">
        <f>H14-G14</f>
        <v>0.37500000000000006</v>
      </c>
      <c r="J14" s="110" t="s">
        <v>141</v>
      </c>
      <c r="K14" s="106">
        <v>0.48333333333333328</v>
      </c>
      <c r="L14" s="106">
        <v>0.69166666666666676</v>
      </c>
      <c r="M14" s="135">
        <f t="shared" ref="M14" si="17">L14-K14</f>
        <v>0.20833333333333348</v>
      </c>
      <c r="N14" s="117"/>
      <c r="O14" s="118" t="s">
        <v>11</v>
      </c>
      <c r="P14" s="118" t="s">
        <v>12</v>
      </c>
      <c r="Q14" s="121"/>
      <c r="R14" s="117"/>
      <c r="S14" s="118" t="s">
        <v>11</v>
      </c>
      <c r="T14" s="118" t="s">
        <v>12</v>
      </c>
      <c r="U14" s="121"/>
      <c r="V14" s="116" t="s">
        <v>17</v>
      </c>
      <c r="W14" s="106">
        <v>0.125</v>
      </c>
      <c r="X14" s="106">
        <v>0.54166666666666663</v>
      </c>
      <c r="Y14" s="108">
        <f t="shared" si="13"/>
        <v>0.41666666666666663</v>
      </c>
      <c r="Z14" s="116" t="s">
        <v>17</v>
      </c>
      <c r="AA14" s="106">
        <v>0.125</v>
      </c>
      <c r="AB14" s="106">
        <v>0.54166666666666663</v>
      </c>
      <c r="AC14" s="108">
        <f t="shared" si="14"/>
        <v>0.41666666666666663</v>
      </c>
    </row>
    <row r="15" spans="1:31" ht="23.5" x14ac:dyDescent="0.55000000000000004">
      <c r="A15" s="149" t="s">
        <v>86</v>
      </c>
      <c r="B15" s="107" t="s">
        <v>143</v>
      </c>
      <c r="C15" s="106">
        <v>0.22013888888888888</v>
      </c>
      <c r="D15" s="106">
        <v>0.69166666666666665</v>
      </c>
      <c r="E15" s="135">
        <f t="shared" si="15"/>
        <v>0.47152777777777777</v>
      </c>
      <c r="F15" s="116" t="s">
        <v>17</v>
      </c>
      <c r="G15" s="106">
        <v>0.5625</v>
      </c>
      <c r="H15" s="106">
        <v>0.9375</v>
      </c>
      <c r="I15" s="108">
        <f t="shared" ref="I15" si="18">H15-G15</f>
        <v>0.375</v>
      </c>
      <c r="J15" s="139"/>
      <c r="K15" s="118" t="s">
        <v>11</v>
      </c>
      <c r="L15" s="118" t="s">
        <v>12</v>
      </c>
      <c r="M15" s="125"/>
      <c r="N15" s="117"/>
      <c r="O15" s="118" t="s">
        <v>11</v>
      </c>
      <c r="P15" s="118" t="s">
        <v>12</v>
      </c>
      <c r="Q15" s="121"/>
      <c r="R15" s="107" t="s">
        <v>144</v>
      </c>
      <c r="S15" s="106">
        <v>0.3833333333333333</v>
      </c>
      <c r="T15" s="106">
        <v>0.8125</v>
      </c>
      <c r="U15" s="108">
        <f t="shared" ref="U15" si="19">T15-S15</f>
        <v>0.4291666666666667</v>
      </c>
      <c r="V15" s="107" t="s">
        <v>128</v>
      </c>
      <c r="W15" s="106">
        <v>0.71388888888888891</v>
      </c>
      <c r="X15" s="106">
        <v>0.92847222222222225</v>
      </c>
      <c r="Y15" s="108">
        <f t="shared" si="13"/>
        <v>0.21458333333333335</v>
      </c>
      <c r="Z15" s="110" t="s">
        <v>141</v>
      </c>
      <c r="AA15" s="106">
        <v>0.48333333333333328</v>
      </c>
      <c r="AB15" s="106">
        <v>0.69166666666666665</v>
      </c>
      <c r="AC15" s="108">
        <f t="shared" si="14"/>
        <v>0.20833333333333337</v>
      </c>
    </row>
    <row r="16" spans="1:31" ht="23.5" x14ac:dyDescent="0.55000000000000004">
      <c r="A16" s="149" t="s">
        <v>84</v>
      </c>
      <c r="B16" s="117"/>
      <c r="C16" s="118" t="s">
        <v>11</v>
      </c>
      <c r="D16" s="118" t="s">
        <v>12</v>
      </c>
      <c r="E16" s="136"/>
      <c r="F16" s="117"/>
      <c r="G16" s="118" t="s">
        <v>11</v>
      </c>
      <c r="H16" s="118" t="s">
        <v>12</v>
      </c>
      <c r="I16" s="121"/>
      <c r="J16" s="110" t="s">
        <v>139</v>
      </c>
      <c r="K16" s="106">
        <v>0.46736111111111112</v>
      </c>
      <c r="L16" s="106">
        <v>0.68263888888888891</v>
      </c>
      <c r="M16" s="135">
        <f t="shared" ref="M16:M17" si="20">L16-K16</f>
        <v>0.21527777777777779</v>
      </c>
      <c r="N16" s="107" t="s">
        <v>15</v>
      </c>
      <c r="O16" s="106">
        <v>0.27291666666666664</v>
      </c>
      <c r="P16" s="106">
        <v>0.48125000000000001</v>
      </c>
      <c r="Q16" s="108">
        <f t="shared" ref="Q16:Q17" si="21">P16-O16</f>
        <v>0.20833333333333337</v>
      </c>
      <c r="R16" s="107" t="s">
        <v>132</v>
      </c>
      <c r="S16" s="106">
        <v>0.14444444444444443</v>
      </c>
      <c r="T16" s="106">
        <v>0.35694444444444445</v>
      </c>
      <c r="U16" s="108">
        <f t="shared" ref="U16:U17" si="22">T16-S16</f>
        <v>0.21250000000000002</v>
      </c>
      <c r="V16" s="116" t="s">
        <v>18</v>
      </c>
      <c r="W16" s="106">
        <v>0.16666666666666666</v>
      </c>
      <c r="X16" s="106">
        <v>0.58333333333333337</v>
      </c>
      <c r="Y16" s="108">
        <f>X16-W16</f>
        <v>0.41666666666666674</v>
      </c>
      <c r="Z16" s="110" t="s">
        <v>140</v>
      </c>
      <c r="AA16" s="106">
        <v>0.18680555555555556</v>
      </c>
      <c r="AB16" s="106">
        <v>0.39513888888888887</v>
      </c>
      <c r="AC16" s="108">
        <f t="shared" si="14"/>
        <v>0.20833333333333331</v>
      </c>
    </row>
    <row r="17" spans="1:29" ht="23.5" x14ac:dyDescent="0.55000000000000004">
      <c r="A17" s="149" t="s">
        <v>73</v>
      </c>
      <c r="B17" s="116" t="s">
        <v>17</v>
      </c>
      <c r="C17" s="106">
        <v>0.125</v>
      </c>
      <c r="D17" s="106">
        <v>0.54166666666666663</v>
      </c>
      <c r="E17" s="135">
        <f t="shared" ref="E17" si="23">D17-C17</f>
        <v>0.41666666666666663</v>
      </c>
      <c r="F17" s="116" t="s">
        <v>17</v>
      </c>
      <c r="G17" s="106">
        <v>0.125</v>
      </c>
      <c r="H17" s="106">
        <v>0.54166666666666663</v>
      </c>
      <c r="I17" s="108">
        <f t="shared" ref="I17" si="24">H17-G17</f>
        <v>0.41666666666666663</v>
      </c>
      <c r="J17" s="138" t="s">
        <v>17</v>
      </c>
      <c r="K17" s="106">
        <v>0.125</v>
      </c>
      <c r="L17" s="106">
        <v>0.54166666666666663</v>
      </c>
      <c r="M17" s="135">
        <f t="shared" si="20"/>
        <v>0.41666666666666663</v>
      </c>
      <c r="N17" s="116" t="s">
        <v>17</v>
      </c>
      <c r="O17" s="106">
        <v>0.125</v>
      </c>
      <c r="P17" s="106">
        <v>0.54166666666666663</v>
      </c>
      <c r="Q17" s="108">
        <f t="shared" si="21"/>
        <v>0.41666666666666663</v>
      </c>
      <c r="R17" s="107" t="s">
        <v>143</v>
      </c>
      <c r="S17" s="106">
        <v>0.22013888888888888</v>
      </c>
      <c r="T17" s="106">
        <v>0.69166666666666665</v>
      </c>
      <c r="U17" s="108">
        <f t="shared" si="22"/>
        <v>0.47152777777777777</v>
      </c>
      <c r="V17" s="117"/>
      <c r="W17" s="118" t="s">
        <v>11</v>
      </c>
      <c r="X17" s="118" t="s">
        <v>12</v>
      </c>
      <c r="Y17" s="121"/>
      <c r="Z17" s="139"/>
      <c r="AA17" s="118" t="s">
        <v>11</v>
      </c>
      <c r="AB17" s="118" t="s">
        <v>12</v>
      </c>
      <c r="AC17" s="123"/>
    </row>
    <row r="18" spans="1:29" ht="23.5" x14ac:dyDescent="0.55000000000000004">
      <c r="A18" s="149" t="s">
        <v>30</v>
      </c>
      <c r="B18" s="117"/>
      <c r="C18" s="118" t="s">
        <v>11</v>
      </c>
      <c r="D18" s="118" t="s">
        <v>12</v>
      </c>
      <c r="E18" s="136"/>
      <c r="F18" s="122" t="s">
        <v>17</v>
      </c>
      <c r="G18" s="106">
        <v>0.125</v>
      </c>
      <c r="H18" s="106">
        <v>0.54166666666666663</v>
      </c>
      <c r="I18" s="108">
        <f t="shared" ref="I18" si="25">H18-G18</f>
        <v>0.41666666666666663</v>
      </c>
      <c r="J18" s="143" t="s">
        <v>17</v>
      </c>
      <c r="K18" s="106">
        <v>0.125</v>
      </c>
      <c r="L18" s="106">
        <v>0.54166666666666663</v>
      </c>
      <c r="M18" s="135">
        <f t="shared" ref="M18" si="26">L18-K18</f>
        <v>0.41666666666666663</v>
      </c>
      <c r="N18" s="116" t="s">
        <v>17</v>
      </c>
      <c r="O18" s="106">
        <v>0.125</v>
      </c>
      <c r="P18" s="106">
        <v>0.54166666666666663</v>
      </c>
      <c r="Q18" s="108">
        <f t="shared" ref="Q18" si="27">P18-O18</f>
        <v>0.41666666666666663</v>
      </c>
      <c r="R18" s="107" t="s">
        <v>149</v>
      </c>
      <c r="S18" s="106">
        <v>0.59236111111111112</v>
      </c>
      <c r="T18" s="106">
        <v>0.80486111111111114</v>
      </c>
      <c r="U18" s="108">
        <f t="shared" ref="U18" si="28">T18-S18</f>
        <v>0.21250000000000002</v>
      </c>
      <c r="V18" s="116" t="s">
        <v>18</v>
      </c>
      <c r="W18" s="106">
        <v>0.45833333333333331</v>
      </c>
      <c r="X18" s="106">
        <v>0.83333333333333337</v>
      </c>
      <c r="Y18" s="108">
        <f>X18-W18</f>
        <v>0.37500000000000006</v>
      </c>
      <c r="Z18" s="110" t="s">
        <v>141</v>
      </c>
      <c r="AA18" s="106">
        <v>0.48333333333333328</v>
      </c>
      <c r="AB18" s="106">
        <v>0.69166666666666665</v>
      </c>
      <c r="AC18" s="108">
        <f>AB18-AA18</f>
        <v>0.20833333333333337</v>
      </c>
    </row>
    <row r="19" spans="1:29" ht="23.5" x14ac:dyDescent="0.55000000000000004">
      <c r="A19" s="149" t="s">
        <v>76</v>
      </c>
      <c r="B19" s="107" t="s">
        <v>16</v>
      </c>
      <c r="C19" s="106">
        <v>0.62291666666666667</v>
      </c>
      <c r="D19" s="106">
        <v>0.84722222222222221</v>
      </c>
      <c r="E19" s="135">
        <f t="shared" ref="E19" si="29">D19-C19</f>
        <v>0.22430555555555554</v>
      </c>
      <c r="F19" s="107" t="s">
        <v>142</v>
      </c>
      <c r="G19" s="106">
        <v>0.67083333333333328</v>
      </c>
      <c r="H19" s="106">
        <v>0.88055555555555554</v>
      </c>
      <c r="I19" s="108">
        <f>H19-G19</f>
        <v>0.20972222222222225</v>
      </c>
      <c r="J19" s="139"/>
      <c r="K19" s="118" t="s">
        <v>11</v>
      </c>
      <c r="L19" s="118" t="s">
        <v>12</v>
      </c>
      <c r="M19" s="125"/>
      <c r="N19" s="117"/>
      <c r="O19" s="118" t="s">
        <v>11</v>
      </c>
      <c r="P19" s="118" t="s">
        <v>12</v>
      </c>
      <c r="Q19" s="121"/>
      <c r="R19" s="116" t="s">
        <v>17</v>
      </c>
      <c r="S19" s="106">
        <v>0.125</v>
      </c>
      <c r="T19" s="106">
        <v>0.54166666666666663</v>
      </c>
      <c r="U19" s="108">
        <f t="shared" ref="U19" si="30">T19-S19</f>
        <v>0.41666666666666663</v>
      </c>
      <c r="V19" s="107" t="s">
        <v>145</v>
      </c>
      <c r="W19" s="106">
        <v>0.46736111111111112</v>
      </c>
      <c r="X19" s="106">
        <v>0.96527777777777779</v>
      </c>
      <c r="Y19" s="108">
        <f t="shared" ref="Y19:Y21" si="31">X19-W19</f>
        <v>0.49791666666666667</v>
      </c>
      <c r="Z19" s="110" t="s">
        <v>149</v>
      </c>
      <c r="AA19" s="106">
        <v>0.59236111111111112</v>
      </c>
      <c r="AB19" s="106">
        <v>0.80486111111111114</v>
      </c>
      <c r="AC19" s="108">
        <f t="shared" ref="AC19" si="32">AB19-AA19</f>
        <v>0.21250000000000002</v>
      </c>
    </row>
    <row r="20" spans="1:29" ht="23.5" x14ac:dyDescent="0.55000000000000004">
      <c r="A20" s="149" t="s">
        <v>157</v>
      </c>
      <c r="B20" s="116" t="s">
        <v>18</v>
      </c>
      <c r="C20" s="106">
        <v>0.45833333333333331</v>
      </c>
      <c r="D20" s="106">
        <v>0.83333333333333337</v>
      </c>
      <c r="E20" s="135">
        <f>D20-C20</f>
        <v>0.37500000000000006</v>
      </c>
      <c r="F20" s="107" t="s">
        <v>141</v>
      </c>
      <c r="G20" s="106">
        <v>0.48333333333333328</v>
      </c>
      <c r="H20" s="106">
        <v>0.69166666666666676</v>
      </c>
      <c r="I20" s="108">
        <f>H20-G20</f>
        <v>0.20833333333333348</v>
      </c>
      <c r="J20" s="139"/>
      <c r="K20" s="118" t="s">
        <v>11</v>
      </c>
      <c r="L20" s="118" t="s">
        <v>12</v>
      </c>
      <c r="M20" s="125"/>
      <c r="N20" s="117"/>
      <c r="O20" s="118" t="s">
        <v>11</v>
      </c>
      <c r="P20" s="118" t="s">
        <v>12</v>
      </c>
      <c r="Q20" s="121"/>
      <c r="R20" s="116" t="s">
        <v>17</v>
      </c>
      <c r="S20" s="106">
        <v>0.5625</v>
      </c>
      <c r="T20" s="106">
        <v>0.9375</v>
      </c>
      <c r="U20" s="108">
        <f t="shared" ref="U20" si="33">T20-S20</f>
        <v>0.375</v>
      </c>
      <c r="V20" s="116" t="s">
        <v>17</v>
      </c>
      <c r="W20" s="106">
        <v>0.5625</v>
      </c>
      <c r="X20" s="106">
        <v>0.9375</v>
      </c>
      <c r="Y20" s="108">
        <f t="shared" si="31"/>
        <v>0.375</v>
      </c>
      <c r="Z20" s="110" t="s">
        <v>138</v>
      </c>
      <c r="AA20" s="106">
        <v>0.78263888888888888</v>
      </c>
      <c r="AB20" s="106">
        <v>0.99513888888888891</v>
      </c>
      <c r="AC20" s="108">
        <f t="shared" ref="AC20:AC22" si="34">AB20-AA20</f>
        <v>0.21250000000000002</v>
      </c>
    </row>
    <row r="21" spans="1:29" ht="23.5" x14ac:dyDescent="0.55000000000000004">
      <c r="A21" s="149" t="s">
        <v>29</v>
      </c>
      <c r="B21" s="107" t="s">
        <v>150</v>
      </c>
      <c r="C21" s="106">
        <v>0.79027777777777775</v>
      </c>
      <c r="D21" s="106">
        <v>0.99861111111111101</v>
      </c>
      <c r="E21" s="135">
        <f t="shared" ref="E21" si="35">D21-C21</f>
        <v>0.20833333333333326</v>
      </c>
      <c r="F21" s="116" t="s">
        <v>17</v>
      </c>
      <c r="G21" s="106">
        <v>0.5625</v>
      </c>
      <c r="H21" s="106">
        <v>0.9375</v>
      </c>
      <c r="I21" s="108">
        <f t="shared" ref="I21" si="36">H21-G21</f>
        <v>0.375</v>
      </c>
      <c r="J21" s="143" t="s">
        <v>17</v>
      </c>
      <c r="K21" s="106">
        <v>0.5625</v>
      </c>
      <c r="L21" s="106">
        <v>0.9375</v>
      </c>
      <c r="M21" s="135">
        <f t="shared" ref="M21" si="37">L21-K21</f>
        <v>0.375</v>
      </c>
      <c r="N21" s="117"/>
      <c r="O21" s="118" t="s">
        <v>11</v>
      </c>
      <c r="P21" s="118" t="s">
        <v>12</v>
      </c>
      <c r="Q21" s="121"/>
      <c r="R21" s="117"/>
      <c r="S21" s="118" t="s">
        <v>11</v>
      </c>
      <c r="T21" s="118" t="s">
        <v>12</v>
      </c>
      <c r="U21" s="121"/>
      <c r="V21" s="107" t="s">
        <v>138</v>
      </c>
      <c r="W21" s="106">
        <v>0.78263888888888888</v>
      </c>
      <c r="X21" s="106">
        <v>0.99513888888888891</v>
      </c>
      <c r="Y21" s="108">
        <f t="shared" si="31"/>
        <v>0.21250000000000002</v>
      </c>
      <c r="Z21" s="110" t="s">
        <v>150</v>
      </c>
      <c r="AA21" s="106">
        <v>0.79027777777777775</v>
      </c>
      <c r="AB21" s="106">
        <v>0.99861111111111101</v>
      </c>
      <c r="AC21" s="108">
        <f t="shared" si="34"/>
        <v>0.20833333333333326</v>
      </c>
    </row>
    <row r="22" spans="1:29" ht="23.5" x14ac:dyDescent="0.55000000000000004">
      <c r="A22" s="149" t="s">
        <v>91</v>
      </c>
      <c r="B22" s="107" t="s">
        <v>138</v>
      </c>
      <c r="C22" s="106">
        <v>0.78263888888888888</v>
      </c>
      <c r="D22" s="106">
        <v>0.99513888888888891</v>
      </c>
      <c r="E22" s="135">
        <f t="shared" ref="E22:E23" si="38">D22-C22</f>
        <v>0.21250000000000002</v>
      </c>
      <c r="F22" s="107" t="s">
        <v>150</v>
      </c>
      <c r="G22" s="106">
        <v>0.79027777777777775</v>
      </c>
      <c r="H22" s="106">
        <v>0.99861111111111101</v>
      </c>
      <c r="I22" s="108">
        <f>H22-G22</f>
        <v>0.20833333333333326</v>
      </c>
      <c r="J22" s="110" t="s">
        <v>138</v>
      </c>
      <c r="K22" s="106">
        <v>0.78263888888888888</v>
      </c>
      <c r="L22" s="106">
        <v>0.99513888888888891</v>
      </c>
      <c r="M22" s="135">
        <f t="shared" ref="M22" si="39">L22-K22</f>
        <v>0.21250000000000002</v>
      </c>
      <c r="N22" s="107" t="s">
        <v>150</v>
      </c>
      <c r="O22" s="106">
        <v>0.79027777777777775</v>
      </c>
      <c r="P22" s="106">
        <v>0.99861111111111101</v>
      </c>
      <c r="Q22" s="108">
        <f>P22-O22</f>
        <v>0.20833333333333326</v>
      </c>
      <c r="R22" s="117"/>
      <c r="S22" s="118" t="s">
        <v>11</v>
      </c>
      <c r="T22" s="118" t="s">
        <v>12</v>
      </c>
      <c r="U22" s="121"/>
      <c r="V22" s="117"/>
      <c r="W22" s="118" t="s">
        <v>11</v>
      </c>
      <c r="X22" s="118" t="s">
        <v>12</v>
      </c>
      <c r="Y22" s="121"/>
      <c r="Z22" s="110" t="s">
        <v>144</v>
      </c>
      <c r="AA22" s="106">
        <v>0.3833333333333333</v>
      </c>
      <c r="AB22" s="106">
        <v>0.8125</v>
      </c>
      <c r="AC22" s="108">
        <f t="shared" si="34"/>
        <v>0.4291666666666667</v>
      </c>
    </row>
    <row r="23" spans="1:29" ht="23.5" x14ac:dyDescent="0.55000000000000004">
      <c r="A23" s="149" t="s">
        <v>53</v>
      </c>
      <c r="B23" s="107" t="s">
        <v>144</v>
      </c>
      <c r="C23" s="106">
        <v>0.3833333333333333</v>
      </c>
      <c r="D23" s="106">
        <v>0.8125</v>
      </c>
      <c r="E23" s="135">
        <f t="shared" si="38"/>
        <v>0.4291666666666667</v>
      </c>
      <c r="F23" s="107" t="s">
        <v>16</v>
      </c>
      <c r="G23" s="106">
        <v>0.62291666666666667</v>
      </c>
      <c r="H23" s="106">
        <v>0.84722222222222221</v>
      </c>
      <c r="I23" s="108">
        <f t="shared" ref="I23" si="40">H23-G23</f>
        <v>0.22430555555555554</v>
      </c>
      <c r="J23" s="110" t="s">
        <v>142</v>
      </c>
      <c r="K23" s="106">
        <v>0.67083333333333328</v>
      </c>
      <c r="L23" s="106">
        <v>0.88055555555555554</v>
      </c>
      <c r="M23" s="135">
        <f>L23-K23</f>
        <v>0.20972222222222225</v>
      </c>
      <c r="N23" s="107" t="s">
        <v>149</v>
      </c>
      <c r="O23" s="106">
        <v>0.59236111111111112</v>
      </c>
      <c r="P23" s="106">
        <v>0.80486111111111114</v>
      </c>
      <c r="Q23" s="108">
        <f t="shared" ref="Q23" si="41">P23-O23</f>
        <v>0.21250000000000002</v>
      </c>
      <c r="R23" s="126" t="s">
        <v>18</v>
      </c>
      <c r="S23" s="106">
        <v>0.45833333333333331</v>
      </c>
      <c r="T23" s="106">
        <v>0.83333333333333337</v>
      </c>
      <c r="U23" s="108">
        <f t="shared" ref="U23" si="42">T23-S23</f>
        <v>0.37500000000000006</v>
      </c>
      <c r="V23" s="107" t="s">
        <v>141</v>
      </c>
      <c r="W23" s="106">
        <v>0.48333333333333328</v>
      </c>
      <c r="X23" s="106">
        <v>0.69166666666666676</v>
      </c>
      <c r="Y23" s="108">
        <f>X23-W23</f>
        <v>0.20833333333333348</v>
      </c>
      <c r="Z23" s="139"/>
      <c r="AA23" s="118" t="s">
        <v>11</v>
      </c>
      <c r="AB23" s="118" t="s">
        <v>12</v>
      </c>
      <c r="AC23" s="123"/>
    </row>
    <row r="24" spans="1:29" ht="23.5" x14ac:dyDescent="0.55000000000000004">
      <c r="A24" s="149" t="s">
        <v>31</v>
      </c>
      <c r="B24" s="117"/>
      <c r="C24" s="118" t="s">
        <v>11</v>
      </c>
      <c r="D24" s="118" t="s">
        <v>12</v>
      </c>
      <c r="E24" s="124"/>
      <c r="F24" s="117"/>
      <c r="G24" s="118" t="s">
        <v>11</v>
      </c>
      <c r="H24" s="118" t="s">
        <v>12</v>
      </c>
      <c r="I24" s="123"/>
      <c r="J24" s="110" t="s">
        <v>16</v>
      </c>
      <c r="K24" s="106">
        <v>0.62291666666666667</v>
      </c>
      <c r="L24" s="106">
        <v>0.84722222222222221</v>
      </c>
      <c r="M24" s="135">
        <f t="shared" ref="M24" si="43">L24-K24</f>
        <v>0.22430555555555554</v>
      </c>
      <c r="N24" s="107" t="s">
        <v>142</v>
      </c>
      <c r="O24" s="106">
        <v>0.67083333333333328</v>
      </c>
      <c r="P24" s="106">
        <v>0.88055555555555554</v>
      </c>
      <c r="Q24" s="108">
        <f>P24-O24</f>
        <v>0.20972222222222225</v>
      </c>
      <c r="R24" s="116" t="s">
        <v>17</v>
      </c>
      <c r="S24" s="106">
        <v>0.5625</v>
      </c>
      <c r="T24" s="106">
        <v>0.9375</v>
      </c>
      <c r="U24" s="108">
        <f t="shared" ref="U24:U25" si="44">T24-S24</f>
        <v>0.375</v>
      </c>
      <c r="V24" s="116" t="s">
        <v>17</v>
      </c>
      <c r="W24" s="106">
        <v>0.5625</v>
      </c>
      <c r="X24" s="106">
        <v>0.9375</v>
      </c>
      <c r="Y24" s="108">
        <f t="shared" ref="Y24:Y25" si="45">X24-W24</f>
        <v>0.375</v>
      </c>
      <c r="Z24" s="138" t="s">
        <v>17</v>
      </c>
      <c r="AA24" s="106">
        <v>0.5625</v>
      </c>
      <c r="AB24" s="106">
        <v>0.9375</v>
      </c>
      <c r="AC24" s="108">
        <f t="shared" ref="AC24:AC25" si="46">AB24-AA24</f>
        <v>0.375</v>
      </c>
    </row>
    <row r="25" spans="1:29" ht="23.5" x14ac:dyDescent="0.55000000000000004">
      <c r="A25" s="149" t="s">
        <v>47</v>
      </c>
      <c r="B25" s="116" t="s">
        <v>17</v>
      </c>
      <c r="C25" s="106">
        <v>0.5625</v>
      </c>
      <c r="D25" s="106">
        <v>0.9375</v>
      </c>
      <c r="E25" s="135">
        <f t="shared" ref="E25" si="47">D25-C25</f>
        <v>0.375</v>
      </c>
      <c r="F25" s="117"/>
      <c r="G25" s="118" t="s">
        <v>11</v>
      </c>
      <c r="H25" s="118" t="s">
        <v>12</v>
      </c>
      <c r="I25" s="121"/>
      <c r="J25" s="139"/>
      <c r="K25" s="118" t="s">
        <v>11</v>
      </c>
      <c r="L25" s="118" t="s">
        <v>12</v>
      </c>
      <c r="M25" s="125"/>
      <c r="N25" s="107" t="s">
        <v>139</v>
      </c>
      <c r="O25" s="106">
        <v>0.46736111111111112</v>
      </c>
      <c r="P25" s="106">
        <v>0.68263888888888891</v>
      </c>
      <c r="Q25" s="108">
        <f t="shared" ref="Q25:Q31" si="48">P25-O25</f>
        <v>0.21527777777777779</v>
      </c>
      <c r="R25" s="107" t="s">
        <v>15</v>
      </c>
      <c r="S25" s="106">
        <v>0.27291666666666664</v>
      </c>
      <c r="T25" s="106">
        <v>0.48125000000000001</v>
      </c>
      <c r="U25" s="108">
        <f t="shared" si="44"/>
        <v>0.20833333333333337</v>
      </c>
      <c r="V25" s="107" t="s">
        <v>139</v>
      </c>
      <c r="W25" s="106">
        <v>0.46736111111111112</v>
      </c>
      <c r="X25" s="106">
        <v>0.68263888888888891</v>
      </c>
      <c r="Y25" s="108">
        <f t="shared" si="45"/>
        <v>0.21527777777777779</v>
      </c>
      <c r="Z25" s="110" t="s">
        <v>136</v>
      </c>
      <c r="AA25" s="106">
        <v>0.3576388888888889</v>
      </c>
      <c r="AB25" s="106">
        <v>0.56597222222222221</v>
      </c>
      <c r="AC25" s="108">
        <f t="shared" si="46"/>
        <v>0.20833333333333331</v>
      </c>
    </row>
    <row r="26" spans="1:29" ht="23.5" x14ac:dyDescent="0.55000000000000004">
      <c r="A26" s="149" t="s">
        <v>156</v>
      </c>
      <c r="B26" s="107" t="s">
        <v>145</v>
      </c>
      <c r="C26" s="106">
        <v>0.46736111111111112</v>
      </c>
      <c r="D26" s="106">
        <v>0.96527777777777779</v>
      </c>
      <c r="E26" s="135">
        <f>D26-C26</f>
        <v>0.49791666666666667</v>
      </c>
      <c r="F26" s="117"/>
      <c r="G26" s="118" t="s">
        <v>11</v>
      </c>
      <c r="H26" s="118" t="s">
        <v>12</v>
      </c>
      <c r="I26" s="121"/>
      <c r="J26" s="139"/>
      <c r="K26" s="118" t="s">
        <v>11</v>
      </c>
      <c r="L26" s="118" t="s">
        <v>12</v>
      </c>
      <c r="M26" s="125"/>
      <c r="N26" s="116" t="s">
        <v>17</v>
      </c>
      <c r="O26" s="106">
        <v>0.5625</v>
      </c>
      <c r="P26" s="106">
        <v>0.9375</v>
      </c>
      <c r="Q26" s="108">
        <f t="shared" ref="Q26:Q27" si="49">P26-O26</f>
        <v>0.375</v>
      </c>
      <c r="R26" s="116" t="s">
        <v>17</v>
      </c>
      <c r="S26" s="106">
        <v>0.5625</v>
      </c>
      <c r="T26" s="106">
        <v>0.9375</v>
      </c>
      <c r="U26" s="108">
        <f t="shared" ref="U26" si="50">T26-S26</f>
        <v>0.375</v>
      </c>
      <c r="V26" s="116" t="s">
        <v>17</v>
      </c>
      <c r="W26" s="106">
        <v>0.5625</v>
      </c>
      <c r="X26" s="106">
        <v>0.9375</v>
      </c>
      <c r="Y26" s="108">
        <f t="shared" ref="Y26" si="51">X26-W26</f>
        <v>0.375</v>
      </c>
      <c r="Z26" s="138" t="s">
        <v>17</v>
      </c>
      <c r="AA26" s="106">
        <v>0.5625</v>
      </c>
      <c r="AB26" s="106">
        <v>0.9375</v>
      </c>
      <c r="AC26" s="108">
        <f t="shared" ref="AC26" si="52">AB26-AA26</f>
        <v>0.375</v>
      </c>
    </row>
    <row r="27" spans="1:29" ht="23.5" x14ac:dyDescent="0.55000000000000004">
      <c r="A27" s="149" t="s">
        <v>70</v>
      </c>
      <c r="B27" s="116" t="s">
        <v>17</v>
      </c>
      <c r="C27" s="106">
        <v>0.5625</v>
      </c>
      <c r="D27" s="106">
        <v>0.9375</v>
      </c>
      <c r="E27" s="135">
        <f t="shared" ref="E27" si="53">D27-C27</f>
        <v>0.375</v>
      </c>
      <c r="F27" s="107" t="s">
        <v>138</v>
      </c>
      <c r="G27" s="106">
        <v>0.78263888888888888</v>
      </c>
      <c r="H27" s="106">
        <v>0.99513888888888891</v>
      </c>
      <c r="I27" s="108">
        <f t="shared" ref="I27" si="54">H27-G27</f>
        <v>0.21250000000000002</v>
      </c>
      <c r="J27" s="110" t="s">
        <v>150</v>
      </c>
      <c r="K27" s="106">
        <v>0.79027777777777775</v>
      </c>
      <c r="L27" s="106">
        <v>0.99861111111111101</v>
      </c>
      <c r="M27" s="135">
        <f>L27-K27</f>
        <v>0.20833333333333326</v>
      </c>
      <c r="N27" s="107" t="s">
        <v>16</v>
      </c>
      <c r="O27" s="106">
        <v>0.62291666666666667</v>
      </c>
      <c r="P27" s="106">
        <v>0.84722222222222221</v>
      </c>
      <c r="Q27" s="108">
        <f t="shared" si="49"/>
        <v>0.22430555555555554</v>
      </c>
      <c r="R27" s="107" t="s">
        <v>142</v>
      </c>
      <c r="S27" s="106">
        <v>0.67083333333333328</v>
      </c>
      <c r="T27" s="106">
        <v>0.88055555555555554</v>
      </c>
      <c r="U27" s="108">
        <f>T27-S27</f>
        <v>0.20972222222222225</v>
      </c>
      <c r="V27" s="117"/>
      <c r="W27" s="118" t="s">
        <v>11</v>
      </c>
      <c r="X27" s="118" t="s">
        <v>12</v>
      </c>
      <c r="Y27" s="121"/>
      <c r="Z27" s="139"/>
      <c r="AA27" s="118" t="s">
        <v>11</v>
      </c>
      <c r="AB27" s="118" t="s">
        <v>12</v>
      </c>
      <c r="AC27" s="121"/>
    </row>
    <row r="28" spans="1:29" ht="23.5" x14ac:dyDescent="0.55000000000000004">
      <c r="A28" s="149" t="s">
        <v>154</v>
      </c>
      <c r="B28" s="117"/>
      <c r="C28" s="118" t="s">
        <v>11</v>
      </c>
      <c r="D28" s="118" t="s">
        <v>12</v>
      </c>
      <c r="E28" s="124"/>
      <c r="F28" s="117"/>
      <c r="G28" s="118" t="s">
        <v>11</v>
      </c>
      <c r="H28" s="118" t="s">
        <v>12</v>
      </c>
      <c r="I28" s="123"/>
      <c r="J28" s="110" t="s">
        <v>132</v>
      </c>
      <c r="K28" s="106">
        <v>0.14444444444444443</v>
      </c>
      <c r="L28" s="106">
        <v>0.35694444444444445</v>
      </c>
      <c r="M28" s="135">
        <f>L28-K28</f>
        <v>0.21250000000000002</v>
      </c>
      <c r="N28" s="116" t="s">
        <v>18</v>
      </c>
      <c r="O28" s="106">
        <v>0.16666666666666666</v>
      </c>
      <c r="P28" s="106">
        <v>0.58333333333333337</v>
      </c>
      <c r="Q28" s="108">
        <f>P28-O28</f>
        <v>0.41666666666666674</v>
      </c>
      <c r="R28" s="107" t="s">
        <v>140</v>
      </c>
      <c r="S28" s="106">
        <v>0.18680555555555556</v>
      </c>
      <c r="T28" s="106">
        <v>0.39513888888888887</v>
      </c>
      <c r="U28" s="108">
        <f>T28-S28</f>
        <v>0.20833333333333331</v>
      </c>
      <c r="V28" s="107" t="s">
        <v>139</v>
      </c>
      <c r="W28" s="106">
        <v>0.46736111111111112</v>
      </c>
      <c r="X28" s="106">
        <v>0.68263888888888891</v>
      </c>
      <c r="Y28" s="108">
        <f>X28-W28</f>
        <v>0.21527777777777779</v>
      </c>
      <c r="Z28" s="110" t="s">
        <v>15</v>
      </c>
      <c r="AA28" s="106">
        <v>0.27291666666666664</v>
      </c>
      <c r="AB28" s="106">
        <v>0.48125000000000001</v>
      </c>
      <c r="AC28" s="108">
        <f>AB28-AA28</f>
        <v>0.20833333333333337</v>
      </c>
    </row>
    <row r="29" spans="1:29" ht="23.5" x14ac:dyDescent="0.55000000000000004">
      <c r="A29" s="149" t="s">
        <v>153</v>
      </c>
      <c r="B29" s="117"/>
      <c r="C29" s="118" t="s">
        <v>11</v>
      </c>
      <c r="D29" s="118" t="s">
        <v>12</v>
      </c>
      <c r="E29" s="124"/>
      <c r="F29" s="117"/>
      <c r="G29" s="118" t="s">
        <v>11</v>
      </c>
      <c r="H29" s="118" t="s">
        <v>12</v>
      </c>
      <c r="I29" s="121"/>
      <c r="J29" s="110" t="s">
        <v>149</v>
      </c>
      <c r="K29" s="106">
        <v>0.59236111111111112</v>
      </c>
      <c r="L29" s="106">
        <v>0.80486111111111114</v>
      </c>
      <c r="M29" s="135">
        <f t="shared" ref="M29" si="55">L29-K29</f>
        <v>0.21250000000000002</v>
      </c>
      <c r="N29" s="126" t="s">
        <v>18</v>
      </c>
      <c r="O29" s="106">
        <v>0.45833333333333331</v>
      </c>
      <c r="P29" s="106">
        <v>0.83333333333333337</v>
      </c>
      <c r="Q29" s="108">
        <f t="shared" si="48"/>
        <v>0.37500000000000006</v>
      </c>
      <c r="R29" s="107" t="s">
        <v>141</v>
      </c>
      <c r="S29" s="106">
        <v>0.48333333333333328</v>
      </c>
      <c r="T29" s="106">
        <v>0.69166666666666676</v>
      </c>
      <c r="U29" s="108">
        <f t="shared" ref="U29" si="56">T29-S29</f>
        <v>0.20833333333333348</v>
      </c>
      <c r="V29" s="107" t="s">
        <v>16</v>
      </c>
      <c r="W29" s="106">
        <v>0.62291666666666667</v>
      </c>
      <c r="X29" s="106">
        <v>0.84722222222222221</v>
      </c>
      <c r="Y29" s="108">
        <f t="shared" ref="Y29" si="57">X29-W29</f>
        <v>0.22430555555555554</v>
      </c>
      <c r="Z29" s="138" t="s">
        <v>18</v>
      </c>
      <c r="AA29" s="106">
        <v>0.45833333333333331</v>
      </c>
      <c r="AB29" s="106">
        <v>0.83333333333333337</v>
      </c>
      <c r="AC29" s="108">
        <f>AB29-AA29</f>
        <v>0.37500000000000006</v>
      </c>
    </row>
    <row r="30" spans="1:29" ht="23.5" x14ac:dyDescent="0.55000000000000004">
      <c r="A30" s="149" t="s">
        <v>155</v>
      </c>
      <c r="B30" s="107" t="s">
        <v>141</v>
      </c>
      <c r="C30" s="106">
        <v>0.48333333333333328</v>
      </c>
      <c r="D30" s="106">
        <v>0.69166666666666676</v>
      </c>
      <c r="E30" s="135">
        <f t="shared" ref="E30" si="58">D30-C30</f>
        <v>0.20833333333333348</v>
      </c>
      <c r="F30" s="107" t="s">
        <v>149</v>
      </c>
      <c r="G30" s="106">
        <v>0.59236111111111112</v>
      </c>
      <c r="H30" s="106">
        <v>0.80486111111111114</v>
      </c>
      <c r="I30" s="108">
        <f t="shared" ref="I30" si="59">H30-G30</f>
        <v>0.21250000000000002</v>
      </c>
      <c r="J30" s="140" t="s">
        <v>18</v>
      </c>
      <c r="K30" s="106">
        <v>0.45833333333333331</v>
      </c>
      <c r="L30" s="106">
        <v>0.83333333333333337</v>
      </c>
      <c r="M30" s="135">
        <f t="shared" ref="M30:M31" si="60">L30-K30</f>
        <v>0.37500000000000006</v>
      </c>
      <c r="N30" s="107" t="s">
        <v>141</v>
      </c>
      <c r="O30" s="106">
        <v>0.48333333333333328</v>
      </c>
      <c r="P30" s="106">
        <v>0.69166666666666676</v>
      </c>
      <c r="Q30" s="108">
        <f>P30-O30</f>
        <v>0.20833333333333348</v>
      </c>
      <c r="R30" s="116"/>
      <c r="S30" s="118" t="s">
        <v>11</v>
      </c>
      <c r="T30" s="118" t="s">
        <v>12</v>
      </c>
      <c r="U30" s="121"/>
      <c r="V30" s="116"/>
      <c r="W30" s="118" t="s">
        <v>11</v>
      </c>
      <c r="X30" s="118" t="s">
        <v>12</v>
      </c>
      <c r="Y30" s="121"/>
      <c r="Z30" s="139"/>
      <c r="AA30" s="118" t="s">
        <v>11</v>
      </c>
      <c r="AB30" s="118" t="s">
        <v>12</v>
      </c>
      <c r="AC30" s="123"/>
    </row>
    <row r="31" spans="1:29" ht="23.5" x14ac:dyDescent="0.55000000000000004">
      <c r="A31" s="149" t="s">
        <v>20</v>
      </c>
      <c r="B31" s="117"/>
      <c r="C31" s="118" t="s">
        <v>11</v>
      </c>
      <c r="D31" s="118" t="s">
        <v>12</v>
      </c>
      <c r="E31" s="124"/>
      <c r="F31" s="117"/>
      <c r="G31" s="118" t="s">
        <v>11</v>
      </c>
      <c r="H31" s="118" t="s">
        <v>12</v>
      </c>
      <c r="I31" s="121"/>
      <c r="J31" s="110" t="s">
        <v>145</v>
      </c>
      <c r="K31" s="106">
        <v>0.46736111111111112</v>
      </c>
      <c r="L31" s="106">
        <v>0.96527777777777779</v>
      </c>
      <c r="M31" s="135">
        <f t="shared" si="60"/>
        <v>0.49791666666666667</v>
      </c>
      <c r="N31" s="107" t="s">
        <v>138</v>
      </c>
      <c r="O31" s="106">
        <v>0.78263888888888888</v>
      </c>
      <c r="P31" s="106">
        <v>0.99513888888888891</v>
      </c>
      <c r="Q31" s="108">
        <f t="shared" si="48"/>
        <v>0.21250000000000002</v>
      </c>
      <c r="R31" s="107" t="s">
        <v>150</v>
      </c>
      <c r="S31" s="106">
        <v>0.79027777777777775</v>
      </c>
      <c r="T31" s="106">
        <v>0.99861111111111101</v>
      </c>
      <c r="U31" s="108">
        <f t="shared" ref="U31" si="61">T31-S31</f>
        <v>0.20833333333333326</v>
      </c>
      <c r="V31" s="109" t="s">
        <v>146</v>
      </c>
      <c r="W31" s="106">
        <v>0.59236111111111112</v>
      </c>
      <c r="X31" s="106">
        <v>0.99861111111111101</v>
      </c>
      <c r="Y31" s="108">
        <f t="shared" ref="Y31" si="62">X31-W31</f>
        <v>0.40624999999999989</v>
      </c>
      <c r="Z31" s="110" t="s">
        <v>16</v>
      </c>
      <c r="AA31" s="106">
        <v>0.62291666666666667</v>
      </c>
      <c r="AB31" s="106">
        <v>0.84722222222222221</v>
      </c>
      <c r="AC31" s="108">
        <f t="shared" ref="AC31" si="63">AB31-AA31</f>
        <v>0.22430555555555554</v>
      </c>
    </row>
    <row r="32" spans="1:29" ht="23.5" x14ac:dyDescent="0.55000000000000004">
      <c r="A32" s="149" t="s">
        <v>88</v>
      </c>
      <c r="B32" s="107" t="s">
        <v>142</v>
      </c>
      <c r="C32" s="106">
        <v>0.67083333333333328</v>
      </c>
      <c r="D32" s="106">
        <v>0.88055555555555554</v>
      </c>
      <c r="E32" s="135">
        <f>D32-C32</f>
        <v>0.20972222222222225</v>
      </c>
      <c r="F32" s="117"/>
      <c r="G32" s="118" t="s">
        <v>11</v>
      </c>
      <c r="H32" s="118" t="s">
        <v>12</v>
      </c>
      <c r="I32" s="121"/>
      <c r="J32" s="139"/>
      <c r="K32" s="118" t="s">
        <v>11</v>
      </c>
      <c r="L32" s="118" t="s">
        <v>12</v>
      </c>
      <c r="M32" s="125"/>
      <c r="N32" s="116" t="s">
        <v>17</v>
      </c>
      <c r="O32" s="106">
        <v>0.5625</v>
      </c>
      <c r="P32" s="106">
        <v>0.9375</v>
      </c>
      <c r="Q32" s="108">
        <f t="shared" ref="Q32" si="64">P32-O32</f>
        <v>0.375</v>
      </c>
      <c r="R32" s="107" t="s">
        <v>138</v>
      </c>
      <c r="S32" s="106">
        <v>0.78263888888888888</v>
      </c>
      <c r="T32" s="106">
        <v>0.99513888888888891</v>
      </c>
      <c r="U32" s="108">
        <f t="shared" ref="U32" si="65">T32-S32</f>
        <v>0.21250000000000002</v>
      </c>
      <c r="V32" s="107" t="s">
        <v>147</v>
      </c>
      <c r="W32" s="106">
        <v>0.74861111111111112</v>
      </c>
      <c r="X32" s="106">
        <v>0.96527777777777779</v>
      </c>
      <c r="Y32" s="108">
        <f>X32-W32</f>
        <v>0.21666666666666667</v>
      </c>
      <c r="Z32" s="141" t="s">
        <v>135</v>
      </c>
      <c r="AA32" s="106">
        <v>0.9</v>
      </c>
      <c r="AB32" s="106">
        <v>1.3187500000000001</v>
      </c>
      <c r="AC32" s="108">
        <f t="shared" ref="AC32" si="66">AB32-AA32</f>
        <v>0.41875000000000007</v>
      </c>
    </row>
    <row r="33" spans="1:30" ht="23.5" x14ac:dyDescent="0.55000000000000004">
      <c r="A33" s="149" t="s">
        <v>151</v>
      </c>
      <c r="B33" s="109" t="s">
        <v>135</v>
      </c>
      <c r="C33" s="106">
        <v>0.9</v>
      </c>
      <c r="D33" s="106">
        <v>1.3187500000000001</v>
      </c>
      <c r="E33" s="135">
        <f t="shared" ref="E33:E37" si="67">D33-C33</f>
        <v>0.41875000000000007</v>
      </c>
      <c r="F33" s="109" t="s">
        <v>135</v>
      </c>
      <c r="G33" s="106">
        <v>0.9</v>
      </c>
      <c r="H33" s="106">
        <v>1.3187500000000001</v>
      </c>
      <c r="I33" s="108">
        <f t="shared" ref="I33" si="68">H33-G33</f>
        <v>0.41875000000000007</v>
      </c>
      <c r="J33" s="141" t="s">
        <v>135</v>
      </c>
      <c r="K33" s="106">
        <v>0.9</v>
      </c>
      <c r="L33" s="106">
        <v>1.3187500000000001</v>
      </c>
      <c r="M33" s="135">
        <f t="shared" ref="M33:M34" si="69">L33-K33</f>
        <v>0.41875000000000007</v>
      </c>
      <c r="N33" s="109" t="s">
        <v>135</v>
      </c>
      <c r="O33" s="106">
        <v>0.9</v>
      </c>
      <c r="P33" s="106">
        <v>1.3187500000000001</v>
      </c>
      <c r="Q33" s="108">
        <f t="shared" ref="Q33:Q34" si="70">P33-O33</f>
        <v>0.41875000000000007</v>
      </c>
      <c r="R33" s="116"/>
      <c r="S33" s="118" t="s">
        <v>11</v>
      </c>
      <c r="T33" s="118" t="s">
        <v>12</v>
      </c>
      <c r="U33" s="121"/>
      <c r="V33" s="117"/>
      <c r="W33" s="118" t="s">
        <v>11</v>
      </c>
      <c r="X33" s="118" t="s">
        <v>12</v>
      </c>
      <c r="Y33" s="123"/>
      <c r="Z33" s="139"/>
      <c r="AA33" s="118" t="s">
        <v>11</v>
      </c>
      <c r="AB33" s="118" t="s">
        <v>12</v>
      </c>
      <c r="AC33" s="123"/>
    </row>
    <row r="34" spans="1:30" ht="23.5" x14ac:dyDescent="0.55000000000000004">
      <c r="A34" s="149" t="s">
        <v>21</v>
      </c>
      <c r="B34" s="107" t="s">
        <v>139</v>
      </c>
      <c r="C34" s="106">
        <v>0.46736111111111112</v>
      </c>
      <c r="D34" s="106">
        <v>0.68263888888888891</v>
      </c>
      <c r="E34" s="135">
        <f t="shared" ref="E34" si="71">D34-C34</f>
        <v>0.21527777777777779</v>
      </c>
      <c r="F34" s="107" t="s">
        <v>15</v>
      </c>
      <c r="G34" s="106">
        <v>0.27291666666666664</v>
      </c>
      <c r="H34" s="106">
        <v>0.48125000000000001</v>
      </c>
      <c r="I34" s="108">
        <f t="shared" ref="I34" si="72">H34-G34</f>
        <v>0.20833333333333337</v>
      </c>
      <c r="J34" s="110" t="s">
        <v>143</v>
      </c>
      <c r="K34" s="106">
        <v>0.22013888888888888</v>
      </c>
      <c r="L34" s="106">
        <v>0.69166666666666665</v>
      </c>
      <c r="M34" s="135">
        <f t="shared" si="69"/>
        <v>0.47152777777777777</v>
      </c>
      <c r="N34" s="107" t="s">
        <v>145</v>
      </c>
      <c r="O34" s="106">
        <v>0.46736111111111112</v>
      </c>
      <c r="P34" s="106">
        <v>0.96527777777777779</v>
      </c>
      <c r="Q34" s="108">
        <f t="shared" si="70"/>
        <v>0.49791666666666667</v>
      </c>
      <c r="R34" s="117"/>
      <c r="S34" s="118" t="s">
        <v>11</v>
      </c>
      <c r="T34" s="118" t="s">
        <v>12</v>
      </c>
      <c r="U34" s="121"/>
      <c r="V34" s="117"/>
      <c r="W34" s="118" t="s">
        <v>11</v>
      </c>
      <c r="X34" s="118" t="s">
        <v>12</v>
      </c>
      <c r="Y34" s="121"/>
      <c r="Z34" s="110" t="s">
        <v>128</v>
      </c>
      <c r="AA34" s="106">
        <v>0.71388888888888891</v>
      </c>
      <c r="AB34" s="106">
        <v>0.92847222222222225</v>
      </c>
      <c r="AC34" s="108">
        <f t="shared" ref="AC34:AC36" si="73">AB34-AA34</f>
        <v>0.21458333333333335</v>
      </c>
    </row>
    <row r="35" spans="1:30" ht="23.5" x14ac:dyDescent="0.55000000000000004">
      <c r="A35" s="149" t="s">
        <v>67</v>
      </c>
      <c r="B35" s="107" t="s">
        <v>137</v>
      </c>
      <c r="C35" s="106">
        <v>0.60416666666666663</v>
      </c>
      <c r="D35" s="106">
        <v>0.8125</v>
      </c>
      <c r="E35" s="135">
        <f t="shared" si="67"/>
        <v>0.20833333333333337</v>
      </c>
      <c r="F35" s="107" t="s">
        <v>145</v>
      </c>
      <c r="G35" s="106">
        <v>0.46736111111111112</v>
      </c>
      <c r="H35" s="106">
        <v>0.96527777777777779</v>
      </c>
      <c r="I35" s="108">
        <f>H35-G35</f>
        <v>0.49791666666666667</v>
      </c>
      <c r="J35" s="139"/>
      <c r="K35" s="118" t="s">
        <v>11</v>
      </c>
      <c r="L35" s="118" t="s">
        <v>12</v>
      </c>
      <c r="M35" s="125"/>
      <c r="N35" s="117"/>
      <c r="O35" s="118" t="s">
        <v>11</v>
      </c>
      <c r="P35" s="118" t="s">
        <v>12</v>
      </c>
      <c r="Q35" s="121"/>
      <c r="R35" s="116" t="s">
        <v>17</v>
      </c>
      <c r="S35" s="106">
        <v>0.125</v>
      </c>
      <c r="T35" s="106">
        <v>0.54166666666666663</v>
      </c>
      <c r="U35" s="108">
        <f t="shared" ref="U35" si="74">T35-S35</f>
        <v>0.41666666666666663</v>
      </c>
      <c r="V35" s="116" t="s">
        <v>17</v>
      </c>
      <c r="W35" s="106">
        <v>0.125</v>
      </c>
      <c r="X35" s="106">
        <v>0.54166666666666663</v>
      </c>
      <c r="Y35" s="108">
        <f t="shared" ref="Y35" si="75">X35-W35</f>
        <v>0.41666666666666663</v>
      </c>
      <c r="Z35" s="138" t="s">
        <v>17</v>
      </c>
      <c r="AA35" s="106">
        <v>0.125</v>
      </c>
      <c r="AB35" s="106">
        <v>0.54166666666666663</v>
      </c>
      <c r="AC35" s="108">
        <f t="shared" si="73"/>
        <v>0.41666666666666663</v>
      </c>
    </row>
    <row r="36" spans="1:30" ht="23.5" x14ac:dyDescent="0.55000000000000004">
      <c r="A36" s="149" t="s">
        <v>27</v>
      </c>
      <c r="B36" s="122" t="s">
        <v>17</v>
      </c>
      <c r="C36" s="106">
        <v>0.125</v>
      </c>
      <c r="D36" s="106">
        <v>0.54166666666666663</v>
      </c>
      <c r="E36" s="108">
        <f t="shared" si="67"/>
        <v>0.41666666666666663</v>
      </c>
      <c r="F36" s="107" t="s">
        <v>143</v>
      </c>
      <c r="G36" s="106">
        <v>0.22013888888888888</v>
      </c>
      <c r="H36" s="106">
        <v>0.69166666666666665</v>
      </c>
      <c r="I36" s="108">
        <f t="shared" ref="I36:I37" si="76">H36-G36</f>
        <v>0.47152777777777777</v>
      </c>
      <c r="J36" s="139"/>
      <c r="K36" s="118" t="s">
        <v>11</v>
      </c>
      <c r="L36" s="118" t="s">
        <v>12</v>
      </c>
      <c r="M36" s="125"/>
      <c r="N36" s="147"/>
      <c r="O36" s="118" t="s">
        <v>11</v>
      </c>
      <c r="P36" s="118" t="s">
        <v>12</v>
      </c>
      <c r="Q36" s="127"/>
      <c r="R36" s="116" t="s">
        <v>17</v>
      </c>
      <c r="S36" s="106">
        <v>0.125</v>
      </c>
      <c r="T36" s="106">
        <v>0.54166666666666663</v>
      </c>
      <c r="U36" s="108">
        <f t="shared" ref="U36" si="77">T36-S36</f>
        <v>0.41666666666666663</v>
      </c>
      <c r="V36" s="116" t="s">
        <v>17</v>
      </c>
      <c r="W36" s="106">
        <v>0.125</v>
      </c>
      <c r="X36" s="106">
        <v>0.54166666666666663</v>
      </c>
      <c r="Y36" s="108">
        <f t="shared" ref="Y36" si="78">X36-W36</f>
        <v>0.41666666666666663</v>
      </c>
      <c r="Z36" s="138" t="s">
        <v>17</v>
      </c>
      <c r="AA36" s="106">
        <v>0.125</v>
      </c>
      <c r="AB36" s="106">
        <v>0.54166666666666663</v>
      </c>
      <c r="AC36" s="108">
        <f t="shared" si="73"/>
        <v>0.41666666666666663</v>
      </c>
    </row>
    <row r="37" spans="1:30" ht="24" thickBot="1" x14ac:dyDescent="0.6">
      <c r="A37" s="149" t="s">
        <v>26</v>
      </c>
      <c r="B37" s="128" t="s">
        <v>17</v>
      </c>
      <c r="C37" s="129">
        <v>0.125</v>
      </c>
      <c r="D37" s="129">
        <v>0.54166666666666663</v>
      </c>
      <c r="E37" s="146">
        <f t="shared" si="67"/>
        <v>0.41666666666666663</v>
      </c>
      <c r="F37" s="128" t="s">
        <v>17</v>
      </c>
      <c r="G37" s="129">
        <v>0.125</v>
      </c>
      <c r="H37" s="129">
        <v>0.54166666666666663</v>
      </c>
      <c r="I37" s="115">
        <f t="shared" si="76"/>
        <v>0.41666666666666663</v>
      </c>
      <c r="J37" s="142" t="s">
        <v>17</v>
      </c>
      <c r="K37" s="129">
        <v>0.125</v>
      </c>
      <c r="L37" s="129">
        <v>0.54166666666666663</v>
      </c>
      <c r="M37" s="146">
        <f t="shared" ref="M37" si="79">L37-K37</f>
        <v>0.41666666666666663</v>
      </c>
      <c r="N37" s="128" t="s">
        <v>17</v>
      </c>
      <c r="O37" s="129">
        <v>0.125</v>
      </c>
      <c r="P37" s="129">
        <v>0.54166666666666663</v>
      </c>
      <c r="Q37" s="115">
        <f t="shared" ref="Q37" si="80">P37-O37</f>
        <v>0.41666666666666663</v>
      </c>
      <c r="R37" s="130"/>
      <c r="S37" s="131" t="s">
        <v>11</v>
      </c>
      <c r="T37" s="131" t="s">
        <v>12</v>
      </c>
      <c r="U37" s="145"/>
      <c r="V37" s="130"/>
      <c r="W37" s="131" t="s">
        <v>11</v>
      </c>
      <c r="X37" s="131" t="s">
        <v>12</v>
      </c>
      <c r="Y37" s="145"/>
      <c r="Z37" s="144"/>
      <c r="AA37" s="131" t="s">
        <v>11</v>
      </c>
      <c r="AB37" s="131" t="s">
        <v>12</v>
      </c>
      <c r="AC37" s="145"/>
    </row>
    <row r="38" spans="1:30" ht="29.25" customHeight="1" x14ac:dyDescent="0.35"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</row>
    <row r="39" spans="1:30" ht="29.25" customHeight="1" x14ac:dyDescent="0.35">
      <c r="B39" s="177" t="s">
        <v>133</v>
      </c>
      <c r="C39" s="177"/>
      <c r="D39" s="177"/>
      <c r="E39" s="177"/>
      <c r="F39" s="177"/>
      <c r="G39" s="177"/>
      <c r="H39" s="177"/>
      <c r="I39" s="177"/>
      <c r="J39" s="177"/>
      <c r="K39" s="177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</row>
    <row r="40" spans="1:30" ht="29.25" customHeight="1" x14ac:dyDescent="0.35">
      <c r="B40" s="172" t="s">
        <v>134</v>
      </c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</row>
    <row r="41" spans="1:30" ht="25.5" customHeight="1" x14ac:dyDescent="0.35">
      <c r="B41" s="173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</row>
    <row r="42" spans="1:30" x14ac:dyDescent="0.35">
      <c r="B42" s="97"/>
      <c r="C42" s="97"/>
      <c r="D42" s="97"/>
      <c r="E42" s="97"/>
      <c r="F42" s="97"/>
      <c r="G42" s="97"/>
      <c r="H42" s="97"/>
      <c r="I42" s="97"/>
      <c r="J42" s="97"/>
      <c r="K42" s="97"/>
    </row>
    <row r="43" spans="1:30" x14ac:dyDescent="0.35">
      <c r="B43" s="97"/>
      <c r="C43" s="97"/>
      <c r="D43" s="97"/>
      <c r="E43" s="97"/>
      <c r="F43" s="97"/>
      <c r="G43" s="97"/>
      <c r="H43" s="97"/>
      <c r="I43" s="97"/>
      <c r="J43" s="97"/>
      <c r="K43" s="97"/>
    </row>
    <row r="44" spans="1:30" x14ac:dyDescent="0.35"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AD44" s="2"/>
    </row>
    <row r="45" spans="1:30" x14ac:dyDescent="0.35">
      <c r="F45" s="97"/>
      <c r="G45" s="97"/>
      <c r="H45" s="97"/>
      <c r="I45" s="97"/>
      <c r="J45" s="97"/>
      <c r="K45" s="97"/>
      <c r="L45" s="97"/>
      <c r="M45" s="97"/>
      <c r="AD45" s="2"/>
    </row>
    <row r="46" spans="1:30" x14ac:dyDescent="0.35">
      <c r="F46" s="97"/>
      <c r="G46" s="97"/>
      <c r="H46" s="97"/>
      <c r="I46" s="97"/>
      <c r="J46" s="97"/>
      <c r="K46" s="97"/>
      <c r="AD46" s="2"/>
    </row>
    <row r="47" spans="1:30" x14ac:dyDescent="0.35">
      <c r="B47" s="97"/>
      <c r="C47" s="97"/>
      <c r="D47" s="97"/>
      <c r="E47" s="97"/>
      <c r="F47" s="97"/>
      <c r="G47" s="97"/>
      <c r="H47" s="97"/>
      <c r="I47" s="97"/>
      <c r="J47" s="97"/>
      <c r="K47" s="97"/>
      <c r="AD47" s="2"/>
    </row>
    <row r="48" spans="1:30" x14ac:dyDescent="0.35">
      <c r="B48" s="97"/>
      <c r="C48" s="97"/>
      <c r="D48" s="97"/>
      <c r="E48" s="97"/>
      <c r="F48" s="97"/>
      <c r="G48" s="97"/>
      <c r="H48" s="97"/>
      <c r="I48" s="97"/>
      <c r="J48" s="97"/>
      <c r="K48" s="97"/>
      <c r="AD48" s="2"/>
    </row>
    <row r="49" spans="2:30" x14ac:dyDescent="0.35">
      <c r="B49" s="97"/>
      <c r="C49" s="97"/>
      <c r="D49" s="97"/>
      <c r="E49" s="97"/>
      <c r="F49" s="97"/>
      <c r="G49" s="97"/>
      <c r="H49" s="97"/>
      <c r="I49" s="97"/>
      <c r="J49" s="97"/>
      <c r="K49" s="97"/>
      <c r="AD49" s="2"/>
    </row>
    <row r="50" spans="2:30" ht="23.5" x14ac:dyDescent="0.55000000000000004">
      <c r="B50" s="97"/>
      <c r="C50" s="148"/>
      <c r="D50" s="97"/>
      <c r="I50" s="97"/>
      <c r="J50" s="97"/>
      <c r="K50" s="97"/>
      <c r="AD50" s="2"/>
    </row>
    <row r="51" spans="2:30" x14ac:dyDescent="0.35">
      <c r="B51" s="97"/>
      <c r="C51" s="97"/>
      <c r="D51" s="97"/>
      <c r="E51" s="97"/>
      <c r="F51" s="97"/>
      <c r="G51" s="97"/>
      <c r="H51" s="97"/>
      <c r="I51" s="97"/>
      <c r="J51" s="97"/>
      <c r="K51" s="97"/>
      <c r="AD51" s="2"/>
    </row>
    <row r="52" spans="2:30" x14ac:dyDescent="0.35">
      <c r="B52" s="97"/>
      <c r="C52" s="97"/>
      <c r="D52" s="97"/>
      <c r="E52" s="97"/>
      <c r="F52" s="97"/>
      <c r="G52" s="97"/>
      <c r="H52" s="97"/>
      <c r="I52" s="97"/>
      <c r="J52" s="97"/>
      <c r="K52" s="97"/>
      <c r="AD52" s="2"/>
    </row>
    <row r="53" spans="2:30" x14ac:dyDescent="0.35">
      <c r="B53" s="97"/>
      <c r="C53" s="97"/>
      <c r="D53" s="97"/>
      <c r="E53" s="97"/>
      <c r="F53" s="97"/>
      <c r="G53" s="97"/>
      <c r="H53" s="97"/>
      <c r="I53" s="97"/>
      <c r="J53" s="97"/>
      <c r="K53" s="97"/>
      <c r="AD53" s="2"/>
    </row>
    <row r="54" spans="2:30" x14ac:dyDescent="0.35">
      <c r="B54" s="97"/>
      <c r="C54" s="97"/>
      <c r="D54" s="97"/>
      <c r="E54" s="97"/>
      <c r="F54" s="97"/>
      <c r="G54" s="97"/>
      <c r="H54" s="97"/>
      <c r="I54" s="97"/>
      <c r="J54" s="97"/>
      <c r="K54" s="97"/>
      <c r="AD54" s="2"/>
    </row>
    <row r="55" spans="2:30" x14ac:dyDescent="0.35">
      <c r="AD55" s="2"/>
    </row>
  </sheetData>
  <mergeCells count="11">
    <mergeCell ref="Z5:AC5"/>
    <mergeCell ref="V5:Y5"/>
    <mergeCell ref="B40:AB41"/>
    <mergeCell ref="J3:U3"/>
    <mergeCell ref="B5:E5"/>
    <mergeCell ref="F5:I5"/>
    <mergeCell ref="J5:M5"/>
    <mergeCell ref="N5:Q5"/>
    <mergeCell ref="R5:U5"/>
    <mergeCell ref="B3:C3"/>
    <mergeCell ref="B39:AC39"/>
  </mergeCells>
  <conditionalFormatting sqref="A7">
    <cfRule type="duplicateValues" dxfId="640" priority="1"/>
  </conditionalFormatting>
  <conditionalFormatting sqref="A8">
    <cfRule type="duplicateValues" dxfId="639" priority="2"/>
  </conditionalFormatting>
  <conditionalFormatting sqref="A9">
    <cfRule type="duplicateValues" dxfId="638" priority="45"/>
  </conditionalFormatting>
  <conditionalFormatting sqref="A10">
    <cfRule type="duplicateValues" dxfId="637" priority="34"/>
  </conditionalFormatting>
  <conditionalFormatting sqref="A11">
    <cfRule type="duplicateValues" dxfId="636" priority="44"/>
  </conditionalFormatting>
  <conditionalFormatting sqref="A12">
    <cfRule type="duplicateValues" dxfId="635" priority="42"/>
    <cfRule type="duplicateValues" dxfId="634" priority="43"/>
  </conditionalFormatting>
  <conditionalFormatting sqref="A13">
    <cfRule type="duplicateValues" dxfId="633" priority="46"/>
  </conditionalFormatting>
  <conditionalFormatting sqref="A14">
    <cfRule type="duplicateValues" dxfId="632" priority="41"/>
  </conditionalFormatting>
  <conditionalFormatting sqref="A15">
    <cfRule type="duplicateValues" dxfId="631" priority="37"/>
    <cfRule type="duplicateValues" dxfId="630" priority="38"/>
    <cfRule type="duplicateValues" dxfId="629" priority="39"/>
    <cfRule type="duplicateValues" dxfId="628" priority="40"/>
  </conditionalFormatting>
  <conditionalFormatting sqref="A16">
    <cfRule type="duplicateValues" dxfId="627" priority="35"/>
    <cfRule type="duplicateValues" dxfId="626" priority="36"/>
  </conditionalFormatting>
  <conditionalFormatting sqref="A17">
    <cfRule type="duplicateValues" dxfId="625" priority="17"/>
    <cfRule type="duplicateValues" dxfId="624" priority="18"/>
    <cfRule type="duplicateValues" dxfId="623" priority="19"/>
  </conditionalFormatting>
  <conditionalFormatting sqref="A18">
    <cfRule type="duplicateValues" dxfId="622" priority="33"/>
  </conditionalFormatting>
  <conditionalFormatting sqref="A19">
    <cfRule type="duplicateValues" dxfId="621" priority="10"/>
  </conditionalFormatting>
  <conditionalFormatting sqref="A20">
    <cfRule type="duplicateValues" dxfId="620" priority="9"/>
  </conditionalFormatting>
  <conditionalFormatting sqref="A21">
    <cfRule type="duplicateValues" dxfId="619" priority="28"/>
  </conditionalFormatting>
  <conditionalFormatting sqref="A22">
    <cfRule type="duplicateValues" dxfId="618" priority="27"/>
  </conditionalFormatting>
  <conditionalFormatting sqref="A23">
    <cfRule type="duplicateValues" dxfId="617" priority="31"/>
  </conditionalFormatting>
  <conditionalFormatting sqref="A24">
    <cfRule type="duplicateValues" dxfId="616" priority="25"/>
  </conditionalFormatting>
  <conditionalFormatting sqref="A25">
    <cfRule type="duplicateValues" dxfId="615" priority="20"/>
  </conditionalFormatting>
  <conditionalFormatting sqref="A26">
    <cfRule type="duplicateValues" dxfId="614" priority="4"/>
  </conditionalFormatting>
  <conditionalFormatting sqref="A27 A29:A37 A7:A25">
    <cfRule type="duplicateValues" dxfId="613" priority="5"/>
  </conditionalFormatting>
  <conditionalFormatting sqref="A27">
    <cfRule type="duplicateValues" dxfId="612" priority="8"/>
  </conditionalFormatting>
  <conditionalFormatting sqref="A28">
    <cfRule type="duplicateValues" dxfId="611" priority="3"/>
  </conditionalFormatting>
  <conditionalFormatting sqref="A29">
    <cfRule type="duplicateValues" dxfId="610" priority="21"/>
    <cfRule type="duplicateValues" dxfId="609" priority="22"/>
    <cfRule type="duplicateValues" dxfId="608" priority="23"/>
    <cfRule type="duplicateValues" dxfId="607" priority="24"/>
  </conditionalFormatting>
  <conditionalFormatting sqref="A30">
    <cfRule type="duplicateValues" dxfId="606" priority="11"/>
    <cfRule type="duplicateValues" dxfId="605" priority="12"/>
  </conditionalFormatting>
  <conditionalFormatting sqref="A31">
    <cfRule type="duplicateValues" dxfId="604" priority="13"/>
    <cfRule type="duplicateValues" dxfId="603" priority="14"/>
    <cfRule type="duplicateValues" dxfId="602" priority="15"/>
  </conditionalFormatting>
  <conditionalFormatting sqref="A32">
    <cfRule type="duplicateValues" dxfId="601" priority="29"/>
  </conditionalFormatting>
  <conditionalFormatting sqref="A33">
    <cfRule type="duplicateValues" dxfId="600" priority="26"/>
  </conditionalFormatting>
  <conditionalFormatting sqref="A34">
    <cfRule type="duplicateValues" dxfId="599" priority="30"/>
  </conditionalFormatting>
  <conditionalFormatting sqref="A35">
    <cfRule type="duplicateValues" dxfId="598" priority="7"/>
  </conditionalFormatting>
  <conditionalFormatting sqref="A36">
    <cfRule type="duplicateValues" dxfId="597" priority="16"/>
  </conditionalFormatting>
  <conditionalFormatting sqref="A37">
    <cfRule type="duplicateValues" dxfId="596" priority="32"/>
  </conditionalFormatting>
  <conditionalFormatting sqref="B9:B10 F10">
    <cfRule type="containsText" dxfId="595" priority="599" operator="containsText" text="MLD">
      <formula>NOT(ISERROR(SEARCH("MLD",B9)))</formula>
    </cfRule>
  </conditionalFormatting>
  <conditionalFormatting sqref="B10 F10">
    <cfRule type="containsText" dxfId="594" priority="598" operator="containsText" text="N">
      <formula>NOT(ISERROR(SEARCH("N",B10)))</formula>
    </cfRule>
    <cfRule type="containsText" dxfId="593" priority="598" operator="containsText" text="STB">
      <formula>NOT(ISERROR(SEARCH("STB",B10)))</formula>
    </cfRule>
    <cfRule type="containsText" dxfId="592" priority="17984" operator="containsText" text="SP">
      <formula>NOT(ISERROR(SEARCH("SP",B10)))</formula>
    </cfRule>
  </conditionalFormatting>
  <conditionalFormatting sqref="B17 F17 J17 N17">
    <cfRule type="containsText" dxfId="591" priority="540" operator="containsText" text="STB">
      <formula>NOT(ISERROR(SEARCH("STB",B17)))</formula>
    </cfRule>
  </conditionalFormatting>
  <conditionalFormatting sqref="B17 N17 F17:F18 J17:J18">
    <cfRule type="containsText" dxfId="590" priority="541" operator="containsText" text="SP">
      <formula>NOT(ISERROR(SEARCH("SP",B17)))</formula>
    </cfRule>
  </conditionalFormatting>
  <conditionalFormatting sqref="B20">
    <cfRule type="containsText" dxfId="589" priority="479" operator="containsText" text="MLD">
      <formula>NOT(ISERROR(SEARCH("MLD",B20)))</formula>
    </cfRule>
    <cfRule type="containsText" dxfId="588" priority="480" operator="containsText" text="STB">
      <formula>NOT(ISERROR(SEARCH("STB",B20)))</formula>
    </cfRule>
    <cfRule type="containsText" dxfId="587" priority="481" operator="containsText" text="N">
      <formula>NOT(ISERROR(SEARCH("N",B20)))</formula>
    </cfRule>
    <cfRule type="duplicateValues" dxfId="586" priority="17990"/>
  </conditionalFormatting>
  <conditionalFormatting sqref="B24 B12 B16 B8 B18 B31 B28:B29">
    <cfRule type="duplicateValues" dxfId="585" priority="1425"/>
  </conditionalFormatting>
  <conditionalFormatting sqref="B25">
    <cfRule type="containsText" dxfId="584" priority="712" operator="containsText" text="N">
      <formula>NOT(ISERROR(SEARCH("N",B25)))</formula>
    </cfRule>
    <cfRule type="containsText" dxfId="583" priority="719" operator="containsText" text="SP">
      <formula>NOT(ISERROR(SEARCH("SP",B25)))</formula>
    </cfRule>
    <cfRule type="duplicateValues" dxfId="582" priority="720"/>
    <cfRule type="containsText" dxfId="581" priority="721" operator="containsText" text="MLD">
      <formula>NOT(ISERROR(SEARCH("MLD",B25)))</formula>
    </cfRule>
  </conditionalFormatting>
  <conditionalFormatting sqref="B27">
    <cfRule type="containsText" dxfId="580" priority="228" operator="containsText" text="N">
      <formula>NOT(ISERROR(SEARCH("N",B27)))</formula>
    </cfRule>
    <cfRule type="containsText" dxfId="579" priority="229" operator="containsText" text="SP">
      <formula>NOT(ISERROR(SEARCH("SP",B27)))</formula>
    </cfRule>
    <cfRule type="duplicateValues" dxfId="578" priority="230"/>
    <cfRule type="containsText" dxfId="577" priority="231" operator="containsText" text="MLD">
      <formula>NOT(ISERROR(SEARCH("MLD",B27)))</formula>
    </cfRule>
  </conditionalFormatting>
  <conditionalFormatting sqref="B36">
    <cfRule type="containsText" dxfId="576" priority="156" operator="containsText" text="SP">
      <formula>NOT(ISERROR(SEARCH("SP",B36)))</formula>
    </cfRule>
    <cfRule type="containsText" dxfId="575" priority="157" operator="containsText" text="N">
      <formula>NOT(ISERROR(SEARCH("N",B36)))</formula>
    </cfRule>
    <cfRule type="containsText" dxfId="574" priority="158" operator="containsText" text="MLD">
      <formula>NOT(ISERROR(SEARCH("MLD",B36)))</formula>
    </cfRule>
  </conditionalFormatting>
  <conditionalFormatting sqref="B37">
    <cfRule type="containsText" dxfId="573" priority="323" operator="containsText" text="STB">
      <formula>NOT(ISERROR(SEARCH("STB",B37)))</formula>
    </cfRule>
    <cfRule type="containsText" dxfId="572" priority="324" operator="containsText" text="SP">
      <formula>NOT(ISERROR(SEARCH("SP",B37)))</formula>
    </cfRule>
  </conditionalFormatting>
  <conditionalFormatting sqref="B9:D9 K27:L27">
    <cfRule type="containsText" dxfId="571" priority="565" operator="containsText" text="SP">
      <formula>NOT(ISERROR(SEARCH("SP",B9)))</formula>
    </cfRule>
  </conditionalFormatting>
  <conditionalFormatting sqref="B20:D20">
    <cfRule type="containsText" dxfId="570" priority="478" operator="containsText" text="SP">
      <formula>NOT(ISERROR(SEARCH("SP",B20)))</formula>
    </cfRule>
  </conditionalFormatting>
  <conditionalFormatting sqref="B5:AC6">
    <cfRule type="containsText" dxfId="569" priority="17904" operator="containsText" text="STB2">
      <formula>NOT(ISERROR(SEARCH("STB2",B5)))</formula>
    </cfRule>
    <cfRule type="containsText" dxfId="568" priority="17905" operator="containsText" text="SP">
      <formula>NOT(ISERROR(SEARCH("SP",B5)))</formula>
    </cfRule>
    <cfRule type="containsText" dxfId="567" priority="17906" operator="containsText" text="STB 1">
      <formula>NOT(ISERROR(SEARCH("STB 1",B5)))</formula>
    </cfRule>
    <cfRule type="containsText" dxfId="566" priority="17907" operator="containsText" text="SYB 3">
      <formula>NOT(ISERROR(SEARCH("SYB 3",B5)))</formula>
    </cfRule>
    <cfRule type="containsText" dxfId="565" priority="17908" operator="containsText" text="STB3">
      <formula>NOT(ISERROR(SEARCH("STB3",B5)))</formula>
    </cfRule>
    <cfRule type="containsText" dxfId="564" priority="17909" operator="containsText" text="STB/RP1">
      <formula>NOT(ISERROR(SEARCH("STB/RP1",B5)))</formula>
    </cfRule>
    <cfRule type="containsText" dxfId="563" priority="17910" operator="containsText" text="MLD 2">
      <formula>NOT(ISERROR(SEARCH("MLD 2",B5)))</formula>
    </cfRule>
    <cfRule type="containsText" dxfId="562" priority="17911" operator="containsText" text="MLD2">
      <formula>NOT(ISERROR(SEARCH("MLD2",B5)))</formula>
    </cfRule>
    <cfRule type="containsText" dxfId="561" priority="17912" operator="containsText" text="MLD1">
      <formula>NOT(ISERROR(SEARCH("MLD1",B5)))</formula>
    </cfRule>
  </conditionalFormatting>
  <conditionalFormatting sqref="C10:D10">
    <cfRule type="containsText" dxfId="560" priority="208" operator="containsText" text="SP">
      <formula>NOT(ISERROR(SEARCH("SP",C10)))</formula>
    </cfRule>
  </conditionalFormatting>
  <conditionalFormatting sqref="C14:D14">
    <cfRule type="containsText" dxfId="559" priority="191" operator="containsText" text="SP">
      <formula>NOT(ISERROR(SEARCH("SP",C14)))</formula>
    </cfRule>
  </conditionalFormatting>
  <conditionalFormatting sqref="C16:D16">
    <cfRule type="containsText" dxfId="558" priority="1384" operator="containsText" text="N">
      <formula>NOT(ISERROR(SEARCH("N",C16)))</formula>
    </cfRule>
  </conditionalFormatting>
  <conditionalFormatting sqref="C17:D17">
    <cfRule type="containsText" dxfId="557" priority="209" operator="containsText" text="SP">
      <formula>NOT(ISERROR(SEARCH("SP",C17)))</formula>
    </cfRule>
  </conditionalFormatting>
  <conditionalFormatting sqref="C18:D18">
    <cfRule type="containsText" dxfId="556" priority="1379" operator="containsText" text="SP">
      <formula>NOT(ISERROR(SEARCH("SP",C18)))</formula>
    </cfRule>
    <cfRule type="containsText" dxfId="555" priority="1380" operator="containsText" text="STB">
      <formula>NOT(ISERROR(SEARCH("STB",C18)))</formula>
    </cfRule>
  </conditionalFormatting>
  <conditionalFormatting sqref="C21:D21">
    <cfRule type="containsText" dxfId="554" priority="510" operator="containsText" text="SP">
      <formula>NOT(ISERROR(SEARCH("SP",C21)))</formula>
    </cfRule>
  </conditionalFormatting>
  <conditionalFormatting sqref="C24:D24">
    <cfRule type="containsText" dxfId="553" priority="17914" operator="containsText" text="MLD">
      <formula>NOT(ISERROR(SEARCH("MLD",C24)))</formula>
    </cfRule>
  </conditionalFormatting>
  <conditionalFormatting sqref="C24:D25">
    <cfRule type="containsText" dxfId="552" priority="275" operator="containsText" text="SP">
      <formula>NOT(ISERROR(SEARCH("SP",C24)))</formula>
    </cfRule>
  </conditionalFormatting>
  <conditionalFormatting sqref="C27:D27">
    <cfRule type="containsText" dxfId="551" priority="227" operator="containsText" text="SP">
      <formula>NOT(ISERROR(SEARCH("SP",C27)))</formula>
    </cfRule>
  </conditionalFormatting>
  <conditionalFormatting sqref="C28:D28">
    <cfRule type="containsText" dxfId="550" priority="340" operator="containsText" text="SP">
      <formula>NOT(ISERROR(SEARCH("SP",C28)))</formula>
    </cfRule>
  </conditionalFormatting>
  <conditionalFormatting sqref="C31:D31">
    <cfRule type="containsText" dxfId="549" priority="1366" operator="containsText" text="SP">
      <formula>NOT(ISERROR(SEARCH("SP",C31)))</formula>
    </cfRule>
    <cfRule type="containsText" dxfId="548" priority="1366" operator="containsText" text="N">
      <formula>NOT(ISERROR(SEARCH("N",C31)))</formula>
    </cfRule>
  </conditionalFormatting>
  <conditionalFormatting sqref="C36:D37">
    <cfRule type="containsText" dxfId="547" priority="155" operator="containsText" text="SP">
      <formula>NOT(ISERROR(SEARCH("SP",C36)))</formula>
    </cfRule>
  </conditionalFormatting>
  <conditionalFormatting sqref="C8:E8">
    <cfRule type="containsText" dxfId="546" priority="1371" operator="containsText" text="SP">
      <formula>NOT(ISERROR(SEARCH("SP",C8)))</formula>
    </cfRule>
    <cfRule type="containsText" dxfId="545" priority="1372" operator="containsText" text="STB">
      <formula>NOT(ISERROR(SEARCH("STB",C8)))</formula>
    </cfRule>
    <cfRule type="containsText" dxfId="544" priority="1373" operator="containsText" text="MLD">
      <formula>NOT(ISERROR(SEARCH("MLD",C8)))</formula>
    </cfRule>
    <cfRule type="containsText" dxfId="543" priority="17918" operator="containsText" text="N">
      <formula>NOT(ISERROR(SEARCH("N",C8)))</formula>
    </cfRule>
  </conditionalFormatting>
  <conditionalFormatting sqref="C18:E18">
    <cfRule type="containsText" dxfId="542" priority="17919" operator="containsText" text="MLD">
      <formula>NOT(ISERROR(SEARCH("MLD",C18)))</formula>
    </cfRule>
  </conditionalFormatting>
  <conditionalFormatting sqref="C24:E24">
    <cfRule type="containsText" dxfId="541" priority="1351" operator="containsText" text="STB">
      <formula>NOT(ISERROR(SEARCH("STB",C24)))</formula>
    </cfRule>
    <cfRule type="containsText" dxfId="540" priority="17991" operator="containsText" text="N">
      <formula>NOT(ISERROR(SEARCH("N",C24)))</formula>
    </cfRule>
  </conditionalFormatting>
  <conditionalFormatting sqref="C12:F12">
    <cfRule type="containsText" dxfId="539" priority="1389" operator="containsText" text="SP">
      <formula>NOT(ISERROR(SEARCH("SP",C12)))</formula>
    </cfRule>
    <cfRule type="containsText" dxfId="538" priority="1416" operator="containsText" text="MLD">
      <formula>NOT(ISERROR(SEARCH("MLD",C12)))</formula>
    </cfRule>
    <cfRule type="containsText" dxfId="537" priority="17915" operator="containsText" text="STB">
      <formula>NOT(ISERROR(SEARCH("STB",C12)))</formula>
    </cfRule>
    <cfRule type="containsText" dxfId="536" priority="17915" operator="containsText" text="N">
      <formula>NOT(ISERROR(SEARCH("N",C12)))</formula>
    </cfRule>
  </conditionalFormatting>
  <conditionalFormatting sqref="C16:F16">
    <cfRule type="containsText" dxfId="535" priority="17916" operator="containsText" text="MLD">
      <formula>NOT(ISERROR(SEARCH("MLD",C16)))</formula>
    </cfRule>
    <cfRule type="containsText" dxfId="534" priority="17916" operator="containsText" text="STB">
      <formula>NOT(ISERROR(SEARCH("STB",C16)))</formula>
    </cfRule>
    <cfRule type="containsText" dxfId="533" priority="17916" operator="containsText" text="SP">
      <formula>NOT(ISERROR(SEARCH("SP",C16)))</formula>
    </cfRule>
  </conditionalFormatting>
  <conditionalFormatting sqref="C18:F18 J18">
    <cfRule type="containsText" dxfId="532" priority="627" operator="containsText" text="N">
      <formula>NOT(ISERROR(SEARCH("N",C18)))</formula>
    </cfRule>
  </conditionalFormatting>
  <conditionalFormatting sqref="C28:F28">
    <cfRule type="containsText" dxfId="531" priority="339" operator="containsText" text="MLD">
      <formula>NOT(ISERROR(SEARCH("MLD",C28)))</formula>
    </cfRule>
    <cfRule type="containsText" dxfId="530" priority="341" operator="containsText" text="N">
      <formula>NOT(ISERROR(SEARCH("N",C28)))</formula>
    </cfRule>
  </conditionalFormatting>
  <conditionalFormatting sqref="C29:F29">
    <cfRule type="containsText" dxfId="529" priority="1370" operator="containsText" text="SP">
      <formula>NOT(ISERROR(SEARCH("SP",C29)))</formula>
    </cfRule>
    <cfRule type="containsText" dxfId="528" priority="1370" operator="containsText" text="STB">
      <formula>NOT(ISERROR(SEARCH("STB",C29)))</formula>
    </cfRule>
    <cfRule type="containsText" dxfId="527" priority="1370" operator="containsText" text="N">
      <formula>NOT(ISERROR(SEARCH("N",C29)))</formula>
    </cfRule>
    <cfRule type="containsText" dxfId="526" priority="1370" operator="containsText" text="MLD">
      <formula>NOT(ISERROR(SEARCH("MLD",C29)))</formula>
    </cfRule>
  </conditionalFormatting>
  <conditionalFormatting sqref="C31:F31">
    <cfRule type="containsText" dxfId="525" priority="17917" operator="containsText" text="MLD">
      <formula>NOT(ISERROR(SEARCH("MLD",C31)))</formula>
    </cfRule>
  </conditionalFormatting>
  <conditionalFormatting sqref="C31:I31">
    <cfRule type="containsText" dxfId="524" priority="1364" operator="containsText" text="STB">
      <formula>NOT(ISERROR(SEARCH("STB",C31)))</formula>
    </cfRule>
  </conditionalFormatting>
  <conditionalFormatting sqref="E7:E15">
    <cfRule type="cellIs" dxfId="523" priority="159" operator="greaterThan">
      <formula>0.5</formula>
    </cfRule>
  </conditionalFormatting>
  <conditionalFormatting sqref="E18">
    <cfRule type="containsText" dxfId="522" priority="17921" operator="containsText" text="SP">
      <formula>NOT(ISERROR(SEARCH("SP",E18)))</formula>
    </cfRule>
    <cfRule type="containsText" dxfId="521" priority="17922" operator="containsText" text="STB">
      <formula>NOT(ISERROR(SEARCH("STB",E18)))</formula>
    </cfRule>
  </conditionalFormatting>
  <conditionalFormatting sqref="E19:E26">
    <cfRule type="cellIs" dxfId="520" priority="189" operator="greaterThan">
      <formula>0.5</formula>
    </cfRule>
  </conditionalFormatting>
  <conditionalFormatting sqref="E24">
    <cfRule type="containsText" dxfId="519" priority="17992" operator="containsText" text="MLD">
      <formula>NOT(ISERROR(SEARCH("MLD",E24)))</formula>
    </cfRule>
    <cfRule type="containsText" dxfId="518" priority="17992" operator="containsText" text="SP">
      <formula>NOT(ISERROR(SEARCH("SP",E24)))</formula>
    </cfRule>
  </conditionalFormatting>
  <conditionalFormatting sqref="E36:E37">
    <cfRule type="cellIs" dxfId="517" priority="154" operator="greaterThan">
      <formula>0.5</formula>
    </cfRule>
  </conditionalFormatting>
  <conditionalFormatting sqref="E16:F16">
    <cfRule type="containsText" dxfId="516" priority="17920" operator="containsText" text="N">
      <formula>NOT(ISERROR(SEARCH("N",E16)))</formula>
    </cfRule>
  </conditionalFormatting>
  <conditionalFormatting sqref="E28:F28">
    <cfRule type="containsText" dxfId="515" priority="342" operator="containsText" text="SP">
      <formula>NOT(ISERROR(SEARCH("SP",E28)))</formula>
    </cfRule>
  </conditionalFormatting>
  <conditionalFormatting sqref="E31:F31">
    <cfRule type="containsText" dxfId="514" priority="1362" operator="containsText" text="N">
      <formula>NOT(ISERROR(SEARCH("N",E31)))</formula>
    </cfRule>
  </conditionalFormatting>
  <conditionalFormatting sqref="E31:I31">
    <cfRule type="containsText" dxfId="513" priority="1363" operator="containsText" text="SP">
      <formula>NOT(ISERROR(SEARCH("SP",E31)))</formula>
    </cfRule>
  </conditionalFormatting>
  <conditionalFormatting sqref="F7">
    <cfRule type="containsText" dxfId="512" priority="677" operator="containsText" text="STB">
      <formula>NOT(ISERROR(SEARCH("STB",F7)))</formula>
    </cfRule>
  </conditionalFormatting>
  <conditionalFormatting sqref="F13 I13:J13">
    <cfRule type="containsText" dxfId="511" priority="17926" operator="containsText" text="MLD">
      <formula>NOT(ISERROR(SEARCH("MLD",F13)))</formula>
    </cfRule>
  </conditionalFormatting>
  <conditionalFormatting sqref="F13 I13:L13">
    <cfRule type="containsText" dxfId="510" priority="1411" operator="containsText" text="STB">
      <formula>NOT(ISERROR(SEARCH("STB",F13)))</formula>
    </cfRule>
  </conditionalFormatting>
  <conditionalFormatting sqref="F14">
    <cfRule type="duplicateValues" dxfId="509" priority="471"/>
    <cfRule type="containsText" dxfId="508" priority="473" operator="containsText" text="N">
      <formula>NOT(ISERROR(SEARCH("N",F14)))</formula>
    </cfRule>
    <cfRule type="containsText" dxfId="507" priority="474" operator="containsText" text="STB">
      <formula>NOT(ISERROR(SEARCH("STB",F14)))</formula>
    </cfRule>
    <cfRule type="containsText" dxfId="506" priority="475" operator="containsText" text="MLD">
      <formula>NOT(ISERROR(SEARCH("MLD",F14)))</formula>
    </cfRule>
  </conditionalFormatting>
  <conditionalFormatting sqref="F15">
    <cfRule type="containsText" dxfId="505" priority="258" operator="containsText" text="STB">
      <formula>NOT(ISERROR(SEARCH("STB",F15)))</formula>
    </cfRule>
  </conditionalFormatting>
  <conditionalFormatting sqref="F18 J18">
    <cfRule type="containsText" dxfId="504" priority="628" operator="containsText" text="MLD">
      <formula>NOT(ISERROR(SEARCH("MLD",F18)))</formula>
    </cfRule>
  </conditionalFormatting>
  <conditionalFormatting sqref="F21">
    <cfRule type="containsText" dxfId="503" priority="1297" operator="containsText" text="N">
      <formula>NOT(ISERROR(SEARCH("N",F21)))</formula>
    </cfRule>
    <cfRule type="containsText" dxfId="502" priority="1297" operator="containsText" text="STB">
      <formula>NOT(ISERROR(SEARCH("STB",F21)))</formula>
    </cfRule>
    <cfRule type="containsText" dxfId="501" priority="1297" operator="containsText" text="MLD">
      <formula>NOT(ISERROR(SEARCH("MLD",F21)))</formula>
    </cfRule>
  </conditionalFormatting>
  <conditionalFormatting sqref="F24">
    <cfRule type="duplicateValues" dxfId="500" priority="1295"/>
  </conditionalFormatting>
  <conditionalFormatting sqref="F25:F26 F12:F13 F16 F31 F28:F29">
    <cfRule type="duplicateValues" dxfId="499" priority="1294"/>
  </conditionalFormatting>
  <conditionalFormatting sqref="F25:F26">
    <cfRule type="containsText" dxfId="498" priority="1335" operator="containsText" text="N">
      <formula>NOT(ISERROR(SEARCH("N",F25)))</formula>
    </cfRule>
    <cfRule type="containsText" dxfId="497" priority="1335" operator="containsText" text="SP">
      <formula>NOT(ISERROR(SEARCH("SP",F25)))</formula>
    </cfRule>
    <cfRule type="containsText" dxfId="496" priority="1335" operator="containsText" text="MLD">
      <formula>NOT(ISERROR(SEARCH("MLD",F25)))</formula>
    </cfRule>
    <cfRule type="containsText" dxfId="495" priority="1335" operator="containsText" text="STB">
      <formula>NOT(ISERROR(SEARCH("STB",F25)))</formula>
    </cfRule>
  </conditionalFormatting>
  <conditionalFormatting sqref="F32 I32:M32">
    <cfRule type="containsText" dxfId="494" priority="17937" operator="containsText" text="SP">
      <formula>NOT(ISERROR(SEARCH("SP",F32)))</formula>
    </cfRule>
  </conditionalFormatting>
  <conditionalFormatting sqref="F32">
    <cfRule type="duplicateValues" dxfId="493" priority="506"/>
    <cfRule type="containsText" dxfId="492" priority="1299" operator="containsText" text="N">
      <formula>NOT(ISERROR(SEARCH("N",F32)))</formula>
    </cfRule>
    <cfRule type="containsText" dxfId="491" priority="1302" operator="containsText" text="MLD">
      <formula>NOT(ISERROR(SEARCH("MLD",F32)))</formula>
    </cfRule>
  </conditionalFormatting>
  <conditionalFormatting sqref="F37 J37 N37">
    <cfRule type="containsText" dxfId="490" priority="326" operator="containsText" text="N">
      <formula>NOT(ISERROR(SEARCH("N",F37)))</formula>
    </cfRule>
    <cfRule type="containsText" dxfId="489" priority="327" operator="containsText" text="MLD">
      <formula>NOT(ISERROR(SEARCH("MLD",F37)))</formula>
    </cfRule>
    <cfRule type="containsText" dxfId="488" priority="329" operator="containsText" text="SP">
      <formula>NOT(ISERROR(SEARCH("SP",F37)))</formula>
    </cfRule>
  </conditionalFormatting>
  <conditionalFormatting sqref="F37 N37">
    <cfRule type="containsText" dxfId="487" priority="17993" operator="containsText" text="STB">
      <formula>NOT(ISERROR(SEARCH("STB",F37)))</formula>
    </cfRule>
  </conditionalFormatting>
  <conditionalFormatting sqref="F14:G14">
    <cfRule type="containsText" dxfId="486" priority="476" operator="containsText" text="SP">
      <formula>NOT(ISERROR(SEARCH("SP",F14)))</formula>
    </cfRule>
  </conditionalFormatting>
  <conditionalFormatting sqref="F7:H7">
    <cfRule type="containsText" dxfId="485" priority="679" operator="containsText" text="SP">
      <formula>NOT(ISERROR(SEARCH("SP",F7)))</formula>
    </cfRule>
  </conditionalFormatting>
  <conditionalFormatting sqref="F15:H15">
    <cfRule type="containsText" dxfId="484" priority="259" operator="containsText" text="SP">
      <formula>NOT(ISERROR(SEARCH("SP",F15)))</formula>
    </cfRule>
  </conditionalFormatting>
  <conditionalFormatting sqref="F21:H21 G22:H22">
    <cfRule type="containsText" dxfId="483" priority="1278" operator="containsText" text="SP">
      <formula>NOT(ISERROR(SEARCH("SP",F21)))</formula>
    </cfRule>
  </conditionalFormatting>
  <conditionalFormatting sqref="G10:H10">
    <cfRule type="containsText" dxfId="482" priority="564" operator="containsText" text="SP">
      <formula>NOT(ISERROR(SEARCH("SP",G10)))</formula>
    </cfRule>
  </conditionalFormatting>
  <conditionalFormatting sqref="G12:H13">
    <cfRule type="containsText" dxfId="481" priority="1283" operator="containsText" text="SP">
      <formula>NOT(ISERROR(SEARCH("SP",G12)))</formula>
    </cfRule>
    <cfRule type="containsText" dxfId="480" priority="17928" operator="containsText" text="MLD">
      <formula>NOT(ISERROR(SEARCH("MLD",G12)))</formula>
    </cfRule>
    <cfRule type="containsText" dxfId="479" priority="17928" operator="containsText" text="N">
      <formula>NOT(ISERROR(SEARCH("N",G12)))</formula>
    </cfRule>
    <cfRule type="containsText" dxfId="478" priority="17928" operator="containsText" text="STB">
      <formula>NOT(ISERROR(SEARCH("STB",G12)))</formula>
    </cfRule>
  </conditionalFormatting>
  <conditionalFormatting sqref="G17:H18">
    <cfRule type="containsText" dxfId="477" priority="207" operator="containsText" text="SP">
      <formula>NOT(ISERROR(SEARCH("SP",G17)))</formula>
    </cfRule>
  </conditionalFormatting>
  <conditionalFormatting sqref="G30:H30">
    <cfRule type="containsText" dxfId="476" priority="180" operator="containsText" text="SP">
      <formula>NOT(ISERROR(SEARCH("SP",G30)))</formula>
    </cfRule>
  </conditionalFormatting>
  <conditionalFormatting sqref="G31:H31">
    <cfRule type="containsText" dxfId="475" priority="1273" operator="containsText" text="MLD">
      <formula>NOT(ISERROR(SEARCH("MLD",G31)))</formula>
    </cfRule>
  </conditionalFormatting>
  <conditionalFormatting sqref="G32:H32">
    <cfRule type="containsText" dxfId="474" priority="505" operator="containsText" text="STB">
      <formula>NOT(ISERROR(SEARCH("STB",G32)))</formula>
    </cfRule>
  </conditionalFormatting>
  <conditionalFormatting sqref="G37:H37">
    <cfRule type="containsText" dxfId="473" priority="215" operator="containsText" text="SP">
      <formula>NOT(ISERROR(SEARCH("SP",G37)))</formula>
    </cfRule>
  </conditionalFormatting>
  <conditionalFormatting sqref="G16:I16">
    <cfRule type="containsText" dxfId="472" priority="1269" operator="containsText" text="N">
      <formula>NOT(ISERROR(SEARCH("N",G16)))</formula>
    </cfRule>
    <cfRule type="containsText" dxfId="471" priority="1269" operator="containsText" text="MLD">
      <formula>NOT(ISERROR(SEARCH("MLD",G16)))</formula>
    </cfRule>
    <cfRule type="containsText" dxfId="470" priority="1269" operator="containsText" text="STB">
      <formula>NOT(ISERROR(SEARCH("STB",G16)))</formula>
    </cfRule>
    <cfRule type="containsText" dxfId="469" priority="1269" operator="containsText" text="SP">
      <formula>NOT(ISERROR(SEARCH("SP",G16)))</formula>
    </cfRule>
  </conditionalFormatting>
  <conditionalFormatting sqref="G24:I26">
    <cfRule type="containsText" dxfId="468" priority="1265" operator="containsText" text="SP">
      <formula>NOT(ISERROR(SEARCH("SP",G24)))</formula>
    </cfRule>
    <cfRule type="containsText" dxfId="467" priority="1265" operator="containsText" text="STB">
      <formula>NOT(ISERROR(SEARCH("STB",G24)))</formula>
    </cfRule>
    <cfRule type="containsText" dxfId="466" priority="1265" operator="containsText" text="N">
      <formula>NOT(ISERROR(SEARCH("N",G24)))</formula>
    </cfRule>
    <cfRule type="containsText" dxfId="465" priority="1265" operator="containsText" text="MLD">
      <formula>NOT(ISERROR(SEARCH("MLD",G24)))</formula>
    </cfRule>
  </conditionalFormatting>
  <conditionalFormatting sqref="G28:I29">
    <cfRule type="containsText" dxfId="464" priority="338" operator="containsText" text="N">
      <formula>NOT(ISERROR(SEARCH("N",G28)))</formula>
    </cfRule>
  </conditionalFormatting>
  <conditionalFormatting sqref="G29:I29">
    <cfRule type="containsText" dxfId="463" priority="1261" operator="containsText" text="STB">
      <formula>NOT(ISERROR(SEARCH("STB",G29)))</formula>
    </cfRule>
    <cfRule type="containsText" dxfId="462" priority="1261" operator="containsText" text="SP">
      <formula>NOT(ISERROR(SEARCH("SP",G29)))</formula>
    </cfRule>
    <cfRule type="containsText" dxfId="461" priority="1261" operator="containsText" text="MLD">
      <formula>NOT(ISERROR(SEARCH("MLD",G29)))</formula>
    </cfRule>
  </conditionalFormatting>
  <conditionalFormatting sqref="G31:I31">
    <cfRule type="containsText" dxfId="460" priority="17930" operator="containsText" text="N">
      <formula>NOT(ISERROR(SEARCH("N",G31)))</formula>
    </cfRule>
  </conditionalFormatting>
  <conditionalFormatting sqref="H14">
    <cfRule type="containsText" dxfId="459" priority="472" operator="containsText" text="SP">
      <formula>NOT(ISERROR(SEARCH("SP",H14)))</formula>
    </cfRule>
  </conditionalFormatting>
  <conditionalFormatting sqref="I7:I11">
    <cfRule type="cellIs" dxfId="458" priority="551" operator="greaterThan">
      <formula>0.5</formula>
    </cfRule>
  </conditionalFormatting>
  <conditionalFormatting sqref="I14:I23">
    <cfRule type="cellIs" dxfId="457" priority="182" operator="greaterThan">
      <formula>0.5</formula>
    </cfRule>
  </conditionalFormatting>
  <conditionalFormatting sqref="I24:I28 I12:I13 AC30:AC36 U7:U10 AC11:AC13 AC17:AC18 U19:U24 AC20:AC24 AC26:AC28 E16:E18">
    <cfRule type="cellIs" dxfId="456" priority="1355" operator="greaterThan">
      <formula>0.5</formula>
    </cfRule>
  </conditionalFormatting>
  <conditionalFormatting sqref="I29:I30">
    <cfRule type="cellIs" dxfId="455" priority="181" operator="greaterThan">
      <formula>0.5</formula>
    </cfRule>
  </conditionalFormatting>
  <conditionalFormatting sqref="I31">
    <cfRule type="containsText" dxfId="454" priority="17931" operator="containsText" text="MLD">
      <formula>NOT(ISERROR(SEARCH("MLD",I31)))</formula>
    </cfRule>
  </conditionalFormatting>
  <conditionalFormatting sqref="I31:I35">
    <cfRule type="cellIs" dxfId="453" priority="514" operator="greaterThan">
      <formula>0.5</formula>
    </cfRule>
  </conditionalFormatting>
  <conditionalFormatting sqref="I36:I37 M37 Q37">
    <cfRule type="cellIs" dxfId="452" priority="328" operator="greaterThan">
      <formula>0.5</formula>
    </cfRule>
  </conditionalFormatting>
  <conditionalFormatting sqref="I12:J12">
    <cfRule type="containsText" dxfId="451" priority="1252" operator="containsText" text="STB">
      <formula>NOT(ISERROR(SEARCH("STB",I12)))</formula>
    </cfRule>
    <cfRule type="containsText" dxfId="450" priority="1252" operator="containsText" text="SP">
      <formula>NOT(ISERROR(SEARCH("SP",I12)))</formula>
    </cfRule>
    <cfRule type="containsText" dxfId="449" priority="1252" operator="containsText" text="N">
      <formula>NOT(ISERROR(SEARCH("N",I12)))</formula>
    </cfRule>
    <cfRule type="containsText" dxfId="448" priority="1253" operator="containsText" text="MLD">
      <formula>NOT(ISERROR(SEARCH("MLD",I12)))</formula>
    </cfRule>
  </conditionalFormatting>
  <conditionalFormatting sqref="I13:J13 F13">
    <cfRule type="containsText" dxfId="447" priority="1410" operator="containsText" text="SP">
      <formula>NOT(ISERROR(SEARCH("SP",F13)))</formula>
    </cfRule>
  </conditionalFormatting>
  <conditionalFormatting sqref="I13:M13 F13">
    <cfRule type="containsText" dxfId="446" priority="17994" operator="containsText" text="N">
      <formula>NOT(ISERROR(SEARCH("N",F13)))</formula>
    </cfRule>
  </conditionalFormatting>
  <conditionalFormatting sqref="I32:M32 F32">
    <cfRule type="containsText" dxfId="445" priority="17986" operator="containsText" text="STB">
      <formula>NOT(ISERROR(SEARCH("STB",F32)))</formula>
    </cfRule>
  </conditionalFormatting>
  <conditionalFormatting sqref="I32:M32">
    <cfRule type="containsText" dxfId="444" priority="1178" operator="containsText" text="MLD">
      <formula>NOT(ISERROR(SEARCH("MLD",I32)))</formula>
    </cfRule>
  </conditionalFormatting>
  <conditionalFormatting sqref="I32:N32">
    <cfRule type="containsText" dxfId="443" priority="365" operator="containsText" text="N">
      <formula>NOT(ISERROR(SEARCH("N",I32)))</formula>
    </cfRule>
  </conditionalFormatting>
  <conditionalFormatting sqref="J9">
    <cfRule type="containsText" dxfId="442" priority="1250" operator="containsText" text="MLD">
      <formula>NOT(ISERROR(SEARCH("MLD",J9)))</formula>
    </cfRule>
  </conditionalFormatting>
  <conditionalFormatting sqref="J10">
    <cfRule type="containsText" dxfId="441" priority="263" operator="containsText" text="STB">
      <formula>NOT(ISERROR(SEARCH("STB",J10)))</formula>
    </cfRule>
    <cfRule type="containsText" dxfId="440" priority="264" operator="containsText" text="SP">
      <formula>NOT(ISERROR(SEARCH("SP",J10)))</formula>
    </cfRule>
  </conditionalFormatting>
  <conditionalFormatting sqref="J11">
    <cfRule type="containsText" dxfId="439" priority="547" operator="containsText" text="N">
      <formula>NOT(ISERROR(SEARCH("N",J11)))</formula>
    </cfRule>
    <cfRule type="containsText" dxfId="438" priority="548" operator="containsText" text="SP">
      <formula>NOT(ISERROR(SEARCH("SP",J11)))</formula>
    </cfRule>
    <cfRule type="containsText" dxfId="437" priority="549" operator="containsText" text="MLD">
      <formula>NOT(ISERROR(SEARCH("MLD",J11)))</formula>
    </cfRule>
    <cfRule type="containsText" dxfId="436" priority="550" operator="containsText" text="STB">
      <formula>NOT(ISERROR(SEARCH("STB",J11)))</formula>
    </cfRule>
  </conditionalFormatting>
  <conditionalFormatting sqref="J15 M15:N15 Q15">
    <cfRule type="containsText" dxfId="435" priority="1403" operator="containsText" text="STB">
      <formula>NOT(ISERROR(SEARCH("STB",J15)))</formula>
    </cfRule>
    <cfRule type="containsText" dxfId="434" priority="1404" operator="containsText" text="MLD">
      <formula>NOT(ISERROR(SEARCH("MLD",J15)))</formula>
    </cfRule>
    <cfRule type="containsText" dxfId="433" priority="17949" operator="containsText" text="N">
      <formula>NOT(ISERROR(SEARCH("N",J15)))</formula>
    </cfRule>
  </conditionalFormatting>
  <conditionalFormatting sqref="J15">
    <cfRule type="duplicateValues" dxfId="432" priority="451"/>
  </conditionalFormatting>
  <conditionalFormatting sqref="J19">
    <cfRule type="duplicateValues" dxfId="431" priority="1234"/>
  </conditionalFormatting>
  <conditionalFormatting sqref="J19:J20 M19:N20 Q19:Q20">
    <cfRule type="containsText" dxfId="430" priority="1376" operator="containsText" text="STB">
      <formula>NOT(ISERROR(SEARCH("STB",J19)))</formula>
    </cfRule>
  </conditionalFormatting>
  <conditionalFormatting sqref="J21">
    <cfRule type="containsText" dxfId="429" priority="277" operator="containsText" text="N">
      <formula>NOT(ISERROR(SEARCH("N",J21)))</formula>
    </cfRule>
  </conditionalFormatting>
  <conditionalFormatting sqref="J25">
    <cfRule type="duplicateValues" dxfId="428" priority="725"/>
    <cfRule type="containsText" dxfId="427" priority="726" operator="containsText" text="N">
      <formula>NOT(ISERROR(SEARCH("N",J25)))</formula>
    </cfRule>
  </conditionalFormatting>
  <conditionalFormatting sqref="J30">
    <cfRule type="containsText" dxfId="426" priority="1346" operator="containsText" text="N">
      <formula>NOT(ISERROR(SEARCH("N",J30)))</formula>
    </cfRule>
    <cfRule type="containsText" dxfId="425" priority="1348" operator="containsText" text="STB">
      <formula>NOT(ISERROR(SEARCH("STB",J30)))</formula>
    </cfRule>
    <cfRule type="containsText" dxfId="424" priority="1349" operator="containsText" text="MLD">
      <formula>NOT(ISERROR(SEARCH("MLD",J30)))</formula>
    </cfRule>
  </conditionalFormatting>
  <conditionalFormatting sqref="J35:J36 J13 J9 J30 J20 J26 J32">
    <cfRule type="duplicateValues" dxfId="423" priority="17938"/>
  </conditionalFormatting>
  <conditionalFormatting sqref="J35:J37">
    <cfRule type="containsText" dxfId="422" priority="1206" operator="containsText" text="STB">
      <formula>NOT(ISERROR(SEARCH("STB",J35)))</formula>
    </cfRule>
  </conditionalFormatting>
  <conditionalFormatting sqref="J30:K30">
    <cfRule type="containsText" dxfId="421" priority="1347" operator="containsText" text="SP">
      <formula>NOT(ISERROR(SEARCH("SP",J30)))</formula>
    </cfRule>
  </conditionalFormatting>
  <conditionalFormatting sqref="J9:L9">
    <cfRule type="containsText" dxfId="420" priority="1195" operator="containsText" text="N">
      <formula>NOT(ISERROR(SEARCH("N",J9)))</formula>
    </cfRule>
  </conditionalFormatting>
  <conditionalFormatting sqref="J21:L21">
    <cfRule type="containsText" dxfId="419" priority="276" operator="containsText" text="SP">
      <formula>NOT(ISERROR(SEARCH("SP",J21)))</formula>
    </cfRule>
  </conditionalFormatting>
  <conditionalFormatting sqref="J26:M26">
    <cfRule type="containsText" dxfId="418" priority="1173" operator="containsText" text="STB">
      <formula>NOT(ISERROR(SEARCH("STB",J26)))</formula>
    </cfRule>
    <cfRule type="containsText" dxfId="417" priority="17936" operator="containsText" text="SP">
      <formula>NOT(ISERROR(SEARCH("SP",J26)))</formula>
    </cfRule>
  </conditionalFormatting>
  <conditionalFormatting sqref="J35:M36">
    <cfRule type="containsText" dxfId="416" priority="1169" operator="containsText" text="MLD">
      <formula>NOT(ISERROR(SEARCH("MLD",J35)))</formula>
    </cfRule>
    <cfRule type="containsText" dxfId="415" priority="1169" operator="containsText" text="N">
      <formula>NOT(ISERROR(SEARCH("N",J35)))</formula>
    </cfRule>
    <cfRule type="containsText" dxfId="414" priority="17939" operator="containsText" text="SP">
      <formula>NOT(ISERROR(SEARCH("SP",J35)))</formula>
    </cfRule>
  </conditionalFormatting>
  <conditionalFormatting sqref="J9:N9">
    <cfRule type="containsText" dxfId="413" priority="17942" operator="containsText" text="STB">
      <formula>NOT(ISERROR(SEARCH("STB",J9)))</formula>
    </cfRule>
  </conditionalFormatting>
  <conditionalFormatting sqref="J19:N20 Q19:Q20">
    <cfRule type="containsText" dxfId="412" priority="1377" operator="containsText" text="MLD">
      <formula>NOT(ISERROR(SEARCH("MLD",J19)))</formula>
    </cfRule>
    <cfRule type="containsText" dxfId="411" priority="17934" operator="containsText" text="N">
      <formula>NOT(ISERROR(SEARCH("N",J19)))</formula>
    </cfRule>
  </conditionalFormatting>
  <conditionalFormatting sqref="J26:N26">
    <cfRule type="containsText" dxfId="410" priority="17987" operator="containsText" text="MLD">
      <formula>NOT(ISERROR(SEARCH("MLD",J26)))</formula>
    </cfRule>
  </conditionalFormatting>
  <conditionalFormatting sqref="K9:L9">
    <cfRule type="containsText" dxfId="409" priority="17995" operator="containsText" text="SP">
      <formula>NOT(ISERROR(SEARCH("SP",K9)))</formula>
    </cfRule>
  </conditionalFormatting>
  <conditionalFormatting sqref="K10:L13">
    <cfRule type="containsText" dxfId="408" priority="205" operator="containsText" text="SP">
      <formula>NOT(ISERROR(SEARCH("SP",K10)))</formula>
    </cfRule>
  </conditionalFormatting>
  <conditionalFormatting sqref="K15:L15">
    <cfRule type="containsText" dxfId="407" priority="447" operator="containsText" text="N">
      <formula>NOT(ISERROR(SEARCH("N",K15)))</formula>
    </cfRule>
    <cfRule type="containsText" dxfId="406" priority="448" operator="containsText" text="SP">
      <formula>NOT(ISERROR(SEARCH("SP",K15)))</formula>
    </cfRule>
    <cfRule type="containsText" dxfId="405" priority="449" operator="containsText" text="STB">
      <formula>NOT(ISERROR(SEARCH("STB",K15)))</formula>
    </cfRule>
    <cfRule type="containsText" dxfId="404" priority="450" operator="containsText" text="MLD">
      <formula>NOT(ISERROR(SEARCH("MLD",K15)))</formula>
    </cfRule>
  </conditionalFormatting>
  <conditionalFormatting sqref="K17:L20">
    <cfRule type="containsText" dxfId="403" priority="204" operator="containsText" text="SP">
      <formula>NOT(ISERROR(SEARCH("SP",K17)))</formula>
    </cfRule>
  </conditionalFormatting>
  <conditionalFormatting sqref="K19:L20">
    <cfRule type="containsText" dxfId="402" priority="17941" operator="containsText" text="STB">
      <formula>NOT(ISERROR(SEARCH("STB",K19)))</formula>
    </cfRule>
  </conditionalFormatting>
  <conditionalFormatting sqref="K29:L29">
    <cfRule type="containsText" dxfId="401" priority="174" operator="containsText" text="SP">
      <formula>NOT(ISERROR(SEARCH("SP",K29)))</formula>
    </cfRule>
  </conditionalFormatting>
  <conditionalFormatting sqref="K37:L37">
    <cfRule type="containsText" dxfId="400" priority="214" operator="containsText" text="SP">
      <formula>NOT(ISERROR(SEARCH("SP",K37)))</formula>
    </cfRule>
  </conditionalFormatting>
  <conditionalFormatting sqref="K13:M13 N14 Q14:R14">
    <cfRule type="containsText" dxfId="399" priority="1408" operator="containsText" text="MLD">
      <formula>NOT(ISERROR(SEARCH("MLD",K13)))</formula>
    </cfRule>
  </conditionalFormatting>
  <conditionalFormatting sqref="K25:M25">
    <cfRule type="containsText" dxfId="398" priority="724" operator="containsText" text="N">
      <formula>NOT(ISERROR(SEARCH("N",K25)))</formula>
    </cfRule>
  </conditionalFormatting>
  <conditionalFormatting sqref="K35:M36">
    <cfRule type="containsText" dxfId="397" priority="17996" operator="containsText" text="STB">
      <formula>NOT(ISERROR(SEARCH("STB",K35)))</formula>
    </cfRule>
  </conditionalFormatting>
  <conditionalFormatting sqref="K9:N9">
    <cfRule type="containsText" dxfId="396" priority="17943" operator="containsText" text="MLD">
      <formula>NOT(ISERROR(SEARCH("MLD",K9)))</formula>
    </cfRule>
  </conditionalFormatting>
  <conditionalFormatting sqref="L30">
    <cfRule type="containsText" dxfId="395" priority="1345" operator="containsText" text="SP">
      <formula>NOT(ISERROR(SEARCH("SP",L30)))</formula>
    </cfRule>
  </conditionalFormatting>
  <conditionalFormatting sqref="M13 N14 Q14:R14">
    <cfRule type="containsText" dxfId="394" priority="1407" operator="containsText" text="STB">
      <formula>NOT(ISERROR(SEARCH("STB",M13)))</formula>
    </cfRule>
  </conditionalFormatting>
  <conditionalFormatting sqref="M16:M29">
    <cfRule type="cellIs" dxfId="393" priority="173" operator="greaterThan">
      <formula>0.5</formula>
    </cfRule>
  </conditionalFormatting>
  <conditionalFormatting sqref="M30:M36 E27:E35 M7:M14 U31:U32">
    <cfRule type="cellIs" dxfId="392" priority="452" operator="greaterThan">
      <formula>0.5</formula>
    </cfRule>
  </conditionalFormatting>
  <conditionalFormatting sqref="M9:N9 J9">
    <cfRule type="containsText" dxfId="391" priority="17932" operator="containsText" text="SP">
      <formula>NOT(ISERROR(SEARCH("SP",J9)))</formula>
    </cfRule>
  </conditionalFormatting>
  <conditionalFormatting sqref="M9:N9">
    <cfRule type="containsText" dxfId="390" priority="1421" operator="containsText" text="N">
      <formula>NOT(ISERROR(SEARCH("N",M9)))</formula>
    </cfRule>
  </conditionalFormatting>
  <conditionalFormatting sqref="M15:N15 J15 Q15">
    <cfRule type="containsText" dxfId="389" priority="1402" operator="containsText" text="SP">
      <formula>NOT(ISERROR(SEARCH("SP",J15)))</formula>
    </cfRule>
  </conditionalFormatting>
  <conditionalFormatting sqref="M19:N20 J19:J20">
    <cfRule type="containsText" dxfId="388" priority="1375" operator="containsText" text="SP">
      <formula>NOT(ISERROR(SEARCH("SP",J19)))</formula>
    </cfRule>
  </conditionalFormatting>
  <conditionalFormatting sqref="N10 Q10:R10">
    <cfRule type="containsText" dxfId="387" priority="1419" operator="containsText" text="STB">
      <formula>NOT(ISERROR(SEARCH("STB",N10)))</formula>
    </cfRule>
    <cfRule type="containsText" dxfId="386" priority="1420" operator="containsText" text="MLD">
      <formula>NOT(ISERROR(SEARCH("MLD",N10)))</formula>
    </cfRule>
    <cfRule type="containsText" dxfId="385" priority="17947" operator="containsText" text="SP">
      <formula>NOT(ISERROR(SEARCH("SP",N10)))</formula>
    </cfRule>
  </conditionalFormatting>
  <conditionalFormatting sqref="N10">
    <cfRule type="duplicateValues" dxfId="384" priority="1220"/>
  </conditionalFormatting>
  <conditionalFormatting sqref="N12">
    <cfRule type="containsText" dxfId="383" priority="1203" operator="containsText" text="N">
      <formula>NOT(ISERROR(SEARCH("N",N12)))</formula>
    </cfRule>
    <cfRule type="containsText" dxfId="382" priority="1213" operator="containsText" text="SP">
      <formula>NOT(ISERROR(SEARCH("SP",N12)))</formula>
    </cfRule>
    <cfRule type="containsText" dxfId="381" priority="1215" operator="containsText" text="MLD">
      <formula>NOT(ISERROR(SEARCH("MLD",N12)))</formula>
    </cfRule>
    <cfRule type="containsText" dxfId="380" priority="17948" operator="containsText" text="STB">
      <formula>NOT(ISERROR(SEARCH("STB",N12)))</formula>
    </cfRule>
  </conditionalFormatting>
  <conditionalFormatting sqref="N14 Q14:R14 M13">
    <cfRule type="containsText" dxfId="379" priority="1406" operator="containsText" text="SP">
      <formula>NOT(ISERROR(SEARCH("SP",M13)))</formula>
    </cfRule>
  </conditionalFormatting>
  <conditionalFormatting sqref="N14 Q14:R14 U14">
    <cfRule type="containsText" dxfId="378" priority="17944" operator="containsText" text="N">
      <formula>NOT(ISERROR(SEARCH("N",N14)))</formula>
    </cfRule>
  </conditionalFormatting>
  <conditionalFormatting sqref="N18">
    <cfRule type="containsText" dxfId="377" priority="636" operator="containsText" text="N">
      <formula>NOT(ISERROR(SEARCH("N",N18)))</formula>
    </cfRule>
    <cfRule type="containsText" dxfId="376" priority="637" operator="containsText" text="SP">
      <formula>NOT(ISERROR(SEARCH("SP",N18)))</formula>
    </cfRule>
    <cfRule type="containsText" dxfId="375" priority="638" operator="containsText" text="MLD">
      <formula>NOT(ISERROR(SEARCH("MLD",N18)))</formula>
    </cfRule>
    <cfRule type="containsText" dxfId="374" priority="639" operator="containsText" text="STB">
      <formula>NOT(ISERROR(SEARCH("STB",N18)))</formula>
    </cfRule>
  </conditionalFormatting>
  <conditionalFormatting sqref="N21 Q21:R21">
    <cfRule type="containsText" dxfId="373" priority="17951" operator="containsText" text="STB">
      <formula>NOT(ISERROR(SEARCH("STB",N21)))</formula>
    </cfRule>
    <cfRule type="containsText" dxfId="372" priority="17951" operator="containsText" text="SP">
      <formula>NOT(ISERROR(SEARCH("SP",N21)))</formula>
    </cfRule>
    <cfRule type="containsText" dxfId="371" priority="17951" operator="containsText" text="N">
      <formula>NOT(ISERROR(SEARCH("N",N21)))</formula>
    </cfRule>
    <cfRule type="containsText" dxfId="370" priority="17951" operator="containsText" text="MLD">
      <formula>NOT(ISERROR(SEARCH("MLD",N21)))</formula>
    </cfRule>
  </conditionalFormatting>
  <conditionalFormatting sqref="N26 R24 R26">
    <cfRule type="duplicateValues" dxfId="369" priority="1053"/>
    <cfRule type="containsText" dxfId="368" priority="17997" operator="containsText" text="STB">
      <formula>NOT(ISERROR(SEARCH("STB",N24)))</formula>
    </cfRule>
  </conditionalFormatting>
  <conditionalFormatting sqref="N28">
    <cfRule type="containsText" dxfId="367" priority="334" operator="containsText" text="N">
      <formula>NOT(ISERROR(SEARCH("N",N28)))</formula>
    </cfRule>
    <cfRule type="containsText" dxfId="366" priority="335" operator="containsText" text="STB">
      <formula>NOT(ISERROR(SEARCH("STB",N28)))</formula>
    </cfRule>
    <cfRule type="containsText" dxfId="365" priority="336" operator="containsText" text="SP">
      <formula>NOT(ISERROR(SEARCH("SP",N28)))</formula>
    </cfRule>
    <cfRule type="containsText" dxfId="364" priority="337" operator="containsText" text="MLD">
      <formula>NOT(ISERROR(SEARCH("MLD",N28)))</formula>
    </cfRule>
  </conditionalFormatting>
  <conditionalFormatting sqref="N29">
    <cfRule type="containsText" dxfId="363" priority="1341" operator="containsText" text="N">
      <formula>NOT(ISERROR(SEARCH("N",N29)))</formula>
    </cfRule>
    <cfRule type="containsText" dxfId="362" priority="1343" operator="containsText" text="STB">
      <formula>NOT(ISERROR(SEARCH("STB",N29)))</formula>
    </cfRule>
    <cfRule type="containsText" dxfId="361" priority="1344" operator="containsText" text="MLD">
      <formula>NOT(ISERROR(SEARCH("MLD",N29)))</formula>
    </cfRule>
  </conditionalFormatting>
  <conditionalFormatting sqref="N32">
    <cfRule type="duplicateValues" dxfId="360" priority="364"/>
  </conditionalFormatting>
  <conditionalFormatting sqref="N35">
    <cfRule type="containsText" dxfId="359" priority="1358" operator="containsText" text="N">
      <formula>NOT(ISERROR(SEARCH("N",N35)))</formula>
    </cfRule>
    <cfRule type="containsText" dxfId="358" priority="1359" operator="containsText" text="SP">
      <formula>NOT(ISERROR(SEARCH("SP",N35)))</formula>
    </cfRule>
    <cfRule type="containsText" dxfId="357" priority="17954" operator="containsText" text="MLD">
      <formula>NOT(ISERROR(SEARCH("MLD",N35)))</formula>
    </cfRule>
    <cfRule type="containsText" dxfId="356" priority="17955" operator="containsText" text="STB">
      <formula>NOT(ISERROR(SEARCH("STB",N35)))</formula>
    </cfRule>
  </conditionalFormatting>
  <conditionalFormatting sqref="N35:N36 N9 N14:N15 N19:N21 N29">
    <cfRule type="duplicateValues" dxfId="355" priority="1272"/>
  </conditionalFormatting>
  <conditionalFormatting sqref="N26:P26 R26:T26">
    <cfRule type="containsText" dxfId="354" priority="240" operator="containsText" text="SP">
      <formula>NOT(ISERROR(SEARCH("SP",N26)))</formula>
    </cfRule>
  </conditionalFormatting>
  <conditionalFormatting sqref="N29:P29">
    <cfRule type="containsText" dxfId="353" priority="1342" operator="containsText" text="SP">
      <formula>NOT(ISERROR(SEARCH("SP",N29)))</formula>
    </cfRule>
  </conditionalFormatting>
  <conditionalFormatting sqref="N32:P32">
    <cfRule type="containsText" dxfId="352" priority="363" operator="containsText" text="SP">
      <formula>NOT(ISERROR(SEARCH("SP",N32)))</formula>
    </cfRule>
  </conditionalFormatting>
  <conditionalFormatting sqref="O10:P10">
    <cfRule type="containsText" dxfId="351" priority="1151" operator="containsText" text="N">
      <formula>NOT(ISERROR(SEARCH("N",O10)))</formula>
    </cfRule>
    <cfRule type="containsText" dxfId="350" priority="1152" operator="containsText" text="SP">
      <formula>NOT(ISERROR(SEARCH("SP",O10)))</formula>
    </cfRule>
    <cfRule type="containsText" dxfId="349" priority="1153" operator="containsText" text="STB">
      <formula>NOT(ISERROR(SEARCH("STB",O10)))</formula>
    </cfRule>
    <cfRule type="containsText" dxfId="348" priority="1154" operator="containsText" text="MLD">
      <formula>NOT(ISERROR(SEARCH("MLD",O10)))</formula>
    </cfRule>
  </conditionalFormatting>
  <conditionalFormatting sqref="O12:P12">
    <cfRule type="containsText" dxfId="347" priority="202" operator="containsText" text="SP">
      <formula>NOT(ISERROR(SEARCH("SP",O12)))</formula>
    </cfRule>
  </conditionalFormatting>
  <conditionalFormatting sqref="O14:P15">
    <cfRule type="containsText" dxfId="346" priority="1123" operator="containsText" text="N">
      <formula>NOT(ISERROR(SEARCH("N",O14)))</formula>
    </cfRule>
    <cfRule type="containsText" dxfId="345" priority="1124" operator="containsText" text="SP">
      <formula>NOT(ISERROR(SEARCH("SP",O14)))</formula>
    </cfRule>
    <cfRule type="containsText" dxfId="344" priority="1125" operator="containsText" text="STB">
      <formula>NOT(ISERROR(SEARCH("STB",O14)))</formula>
    </cfRule>
    <cfRule type="containsText" dxfId="343" priority="1126" operator="containsText" text="MLD">
      <formula>NOT(ISERROR(SEARCH("MLD",O14)))</formula>
    </cfRule>
  </conditionalFormatting>
  <conditionalFormatting sqref="O17:P23">
    <cfRule type="containsText" dxfId="342" priority="171" operator="containsText" text="SP">
      <formula>NOT(ISERROR(SEARCH("SP",O17)))</formula>
    </cfRule>
  </conditionalFormatting>
  <conditionalFormatting sqref="O19:P21">
    <cfRule type="containsText" dxfId="341" priority="1101" operator="containsText" text="N">
      <formula>NOT(ISERROR(SEARCH("N",O19)))</formula>
    </cfRule>
    <cfRule type="containsText" dxfId="340" priority="1101" operator="containsText" text="MLD">
      <formula>NOT(ISERROR(SEARCH("MLD",O19)))</formula>
    </cfRule>
    <cfRule type="containsText" dxfId="339" priority="1101" operator="containsText" text="STB">
      <formula>NOT(ISERROR(SEARCH("STB",O19)))</formula>
    </cfRule>
  </conditionalFormatting>
  <conditionalFormatting sqref="O28:P28">
    <cfRule type="containsText" dxfId="338" priority="269" operator="containsText" text="SP">
      <formula>NOT(ISERROR(SEARCH("SP",O28)))</formula>
    </cfRule>
  </conditionalFormatting>
  <conditionalFormatting sqref="O35:P36">
    <cfRule type="containsText" dxfId="337" priority="1093" operator="containsText" text="STB">
      <formula>NOT(ISERROR(SEARCH("STB",O35)))</formula>
    </cfRule>
    <cfRule type="containsText" dxfId="336" priority="1093" operator="containsText" text="MLD">
      <formula>NOT(ISERROR(SEARCH("MLD",O35)))</formula>
    </cfRule>
    <cfRule type="containsText" dxfId="335" priority="1093" operator="containsText" text="N">
      <formula>NOT(ISERROR(SEARCH("N",O35)))</formula>
    </cfRule>
  </conditionalFormatting>
  <conditionalFormatting sqref="O35:P37">
    <cfRule type="containsText" dxfId="334" priority="213" operator="containsText" text="SP">
      <formula>NOT(ISERROR(SEARCH("SP",O35)))</formula>
    </cfRule>
  </conditionalFormatting>
  <conditionalFormatting sqref="O9:Q9">
    <cfRule type="containsText" dxfId="333" priority="1155" operator="containsText" text="N">
      <formula>NOT(ISERROR(SEARCH("N",O9)))</formula>
    </cfRule>
    <cfRule type="containsText" dxfId="332" priority="1156" operator="containsText" text="SP">
      <formula>NOT(ISERROR(SEARCH("SP",O9)))</formula>
    </cfRule>
    <cfRule type="containsText" dxfId="331" priority="1157" operator="containsText" text="STB">
      <formula>NOT(ISERROR(SEARCH("STB",O9)))</formula>
    </cfRule>
    <cfRule type="containsText" dxfId="330" priority="1158" operator="containsText" text="MLD">
      <formula>NOT(ISERROR(SEARCH("MLD",O9)))</formula>
    </cfRule>
  </conditionalFormatting>
  <conditionalFormatting sqref="Q7:Q8">
    <cfRule type="cellIs" dxfId="329" priority="640" operator="greaterThan">
      <formula>0.5</formula>
    </cfRule>
  </conditionalFormatting>
  <conditionalFormatting sqref="Q11:Q13">
    <cfRule type="cellIs" dxfId="328" priority="544" operator="greaterThan">
      <formula>0.5</formula>
    </cfRule>
  </conditionalFormatting>
  <conditionalFormatting sqref="Q16:Q18">
    <cfRule type="cellIs" dxfId="327" priority="625" operator="greaterThan">
      <formula>0.5</formula>
    </cfRule>
  </conditionalFormatting>
  <conditionalFormatting sqref="Q22:Q34">
    <cfRule type="cellIs" dxfId="326" priority="170" operator="greaterThan">
      <formula>0.5</formula>
    </cfRule>
  </conditionalFormatting>
  <conditionalFormatting sqref="Q35">
    <cfRule type="containsText" dxfId="325" priority="1073" operator="containsText" text="STB">
      <formula>NOT(ISERROR(SEARCH("STB",Q35)))</formula>
    </cfRule>
    <cfRule type="containsText" dxfId="324" priority="1073" operator="containsText" text="MLD">
      <formula>NOT(ISERROR(SEARCH("MLD",Q35)))</formula>
    </cfRule>
    <cfRule type="containsText" dxfId="323" priority="1073" operator="containsText" text="N">
      <formula>NOT(ISERROR(SEARCH("N",Q35)))</formula>
    </cfRule>
  </conditionalFormatting>
  <conditionalFormatting sqref="Q10:R10 N10">
    <cfRule type="containsText" dxfId="322" priority="1417" operator="containsText" text="N">
      <formula>NOT(ISERROR(SEARCH("N",N10)))</formula>
    </cfRule>
  </conditionalFormatting>
  <conditionalFormatting sqref="Q19:T20">
    <cfRule type="containsText" dxfId="321" priority="201" operator="containsText" text="SP">
      <formula>NOT(ISERROR(SEARCH("SP",Q19)))</formula>
    </cfRule>
  </conditionalFormatting>
  <conditionalFormatting sqref="R8">
    <cfRule type="containsText" dxfId="320" priority="655" operator="containsText" text="N">
      <formula>NOT(ISERROR(SEARCH("N",R8)))</formula>
    </cfRule>
    <cfRule type="containsText" dxfId="319" priority="656" operator="containsText" text="SP">
      <formula>NOT(ISERROR(SEARCH("SP",R8)))</formula>
    </cfRule>
    <cfRule type="containsText" dxfId="318" priority="657" operator="containsText" text="MLD">
      <formula>NOT(ISERROR(SEARCH("MLD",R8)))</formula>
    </cfRule>
    <cfRule type="containsText" dxfId="317" priority="658" operator="containsText" text="STB">
      <formula>NOT(ISERROR(SEARCH("STB",R8)))</formula>
    </cfRule>
  </conditionalFormatting>
  <conditionalFormatting sqref="R10 R21">
    <cfRule type="duplicateValues" dxfId="316" priority="1271"/>
  </conditionalFormatting>
  <conditionalFormatting sqref="R13">
    <cfRule type="containsText" dxfId="315" priority="1201" operator="containsText" text="N">
      <formula>NOT(ISERROR(SEARCH("N",R13)))</formula>
    </cfRule>
    <cfRule type="containsText" dxfId="314" priority="1210" operator="containsText" text="SP">
      <formula>NOT(ISERROR(SEARCH("SP",R13)))</formula>
    </cfRule>
    <cfRule type="containsText" dxfId="313" priority="1211" operator="containsText" text="STB">
      <formula>NOT(ISERROR(SEARCH("STB",R13)))</formula>
    </cfRule>
    <cfRule type="containsText" dxfId="312" priority="1212" operator="containsText" text="MLD">
      <formula>NOT(ISERROR(SEARCH("MLD",R13)))</formula>
    </cfRule>
  </conditionalFormatting>
  <conditionalFormatting sqref="R14">
    <cfRule type="duplicateValues" dxfId="311" priority="468"/>
  </conditionalFormatting>
  <conditionalFormatting sqref="R19:R20">
    <cfRule type="duplicateValues" dxfId="310" priority="436"/>
    <cfRule type="containsText" dxfId="309" priority="437" operator="containsText" text="N">
      <formula>NOT(ISERROR(SEARCH("N",R19)))</formula>
    </cfRule>
  </conditionalFormatting>
  <conditionalFormatting sqref="R23">
    <cfRule type="duplicateValues" dxfId="308" priority="523"/>
    <cfRule type="containsText" dxfId="307" priority="525" operator="containsText" text="N">
      <formula>NOT(ISERROR(SEARCH("N",R23)))</formula>
    </cfRule>
    <cfRule type="containsText" dxfId="306" priority="527" operator="containsText" text="MLD">
      <formula>NOT(ISERROR(SEARCH("MLD",R23)))</formula>
    </cfRule>
    <cfRule type="containsText" dxfId="305" priority="528" operator="containsText" text="STB">
      <formula>NOT(ISERROR(SEARCH("STB",R23)))</formula>
    </cfRule>
  </conditionalFormatting>
  <conditionalFormatting sqref="R24 J26:N26 R26">
    <cfRule type="containsText" dxfId="304" priority="1054" operator="containsText" text="N">
      <formula>NOT(ISERROR(SEARCH("N",J24)))</formula>
    </cfRule>
  </conditionalFormatting>
  <conditionalFormatting sqref="R24 R26">
    <cfRule type="containsText" dxfId="303" priority="17998" operator="containsText" text="MLD">
      <formula>NOT(ISERROR(SEARCH("MLD",R24)))</formula>
    </cfRule>
  </conditionalFormatting>
  <conditionalFormatting sqref="R32">
    <cfRule type="containsText" dxfId="302" priority="383" operator="containsText" text="MLD">
      <formula>NOT(ISERROR(SEARCH("MLD",R32)))</formula>
    </cfRule>
    <cfRule type="containsText" dxfId="301" priority="386" operator="containsText" text="STB">
      <formula>NOT(ISERROR(SEARCH("STB",R32)))</formula>
    </cfRule>
    <cfRule type="containsText" dxfId="300" priority="387" operator="containsText" text="SP">
      <formula>NOT(ISERROR(SEARCH("SP",R32)))</formula>
    </cfRule>
    <cfRule type="containsText" dxfId="299" priority="388" operator="containsText" text="N">
      <formula>NOT(ISERROR(SEARCH("N",R32)))</formula>
    </cfRule>
  </conditionalFormatting>
  <conditionalFormatting sqref="R33">
    <cfRule type="containsText" dxfId="298" priority="255" operator="containsText" text="STB">
      <formula>NOT(ISERROR(SEARCH("STB",R33)))</formula>
    </cfRule>
  </conditionalFormatting>
  <conditionalFormatting sqref="R34 V34">
    <cfRule type="duplicateValues" dxfId="297" priority="373"/>
    <cfRule type="containsText" dxfId="296" priority="374" operator="containsText" text="N">
      <formula>NOT(ISERROR(SEARCH("N",R34)))</formula>
    </cfRule>
    <cfRule type="containsText" dxfId="295" priority="375" operator="containsText" text="MLD">
      <formula>NOT(ISERROR(SEARCH("MLD",R34)))</formula>
    </cfRule>
    <cfRule type="containsText" dxfId="294" priority="377" operator="containsText" text="STB">
      <formula>NOT(ISERROR(SEARCH("STB",R34)))</formula>
    </cfRule>
  </conditionalFormatting>
  <conditionalFormatting sqref="R34 V34:V35">
    <cfRule type="containsText" dxfId="293" priority="376" operator="containsText" text="SP">
      <formula>NOT(ISERROR(SEARCH("SP",R34)))</formula>
    </cfRule>
  </conditionalFormatting>
  <conditionalFormatting sqref="R36:R37">
    <cfRule type="containsText" dxfId="292" priority="197" operator="containsText" text="SP">
      <formula>NOT(ISERROR(SEARCH("SP",R36)))</formula>
    </cfRule>
  </conditionalFormatting>
  <conditionalFormatting sqref="R37">
    <cfRule type="duplicateValues" dxfId="291" priority="196"/>
  </conditionalFormatting>
  <conditionalFormatting sqref="R23:S23">
    <cfRule type="containsText" dxfId="290" priority="526" operator="containsText" text="SP">
      <formula>NOT(ISERROR(SEARCH("SP",R23)))</formula>
    </cfRule>
  </conditionalFormatting>
  <conditionalFormatting sqref="R24:T24">
    <cfRule type="containsText" dxfId="289" priority="440" operator="containsText" text="SP">
      <formula>NOT(ISERROR(SEARCH("SP",R24)))</formula>
    </cfRule>
  </conditionalFormatting>
  <conditionalFormatting sqref="R30:U30">
    <cfRule type="containsText" dxfId="288" priority="217" operator="containsText" text="STB">
      <formula>NOT(ISERROR(SEARCH("STB",R30)))</formula>
    </cfRule>
  </conditionalFormatting>
  <conditionalFormatting sqref="R33:U33">
    <cfRule type="containsText" dxfId="287" priority="252" operator="containsText" text="N">
      <formula>NOT(ISERROR(SEARCH("N",R33)))</formula>
    </cfRule>
    <cfRule type="containsText" dxfId="286" priority="252" operator="containsText" text="SP">
      <formula>NOT(ISERROR(SEARCH("SP",R33)))</formula>
    </cfRule>
    <cfRule type="containsText" dxfId="285" priority="254" operator="containsText" text="MLD">
      <formula>NOT(ISERROR(SEARCH("MLD",R33)))</formula>
    </cfRule>
  </conditionalFormatting>
  <conditionalFormatting sqref="R37:U37">
    <cfRule type="containsText" dxfId="284" priority="193" operator="containsText" text="N">
      <formula>NOT(ISERROR(SEARCH("N",R37)))</formula>
    </cfRule>
  </conditionalFormatting>
  <conditionalFormatting sqref="R30:Y30">
    <cfRule type="containsText" dxfId="283" priority="1175" operator="containsText" text="N">
      <formula>NOT(ISERROR(SEARCH("N",R30)))</formula>
    </cfRule>
    <cfRule type="containsText" dxfId="282" priority="1176" operator="containsText" text="SP">
      <formula>NOT(ISERROR(SEARCH("SP",R30)))</formula>
    </cfRule>
    <cfRule type="containsText" dxfId="281" priority="17968" operator="containsText" text="MLD">
      <formula>NOT(ISERROR(SEARCH("MLD",R30)))</formula>
    </cfRule>
  </conditionalFormatting>
  <conditionalFormatting sqref="S8:T8">
    <cfRule type="containsText" dxfId="280" priority="654" operator="containsText" text="SP">
      <formula>NOT(ISERROR(SEARCH("SP",S8)))</formula>
    </cfRule>
  </conditionalFormatting>
  <conditionalFormatting sqref="S14:T14">
    <cfRule type="containsText" dxfId="279" priority="464" operator="containsText" text="N">
      <formula>NOT(ISERROR(SEARCH("N",S14)))</formula>
    </cfRule>
    <cfRule type="containsText" dxfId="278" priority="466" operator="containsText" text="STB">
      <formula>NOT(ISERROR(SEARCH("STB",S14)))</formula>
    </cfRule>
  </conditionalFormatting>
  <conditionalFormatting sqref="S18:T18">
    <cfRule type="containsText" dxfId="277" priority="164" operator="containsText" text="SP">
      <formula>NOT(ISERROR(SEARCH("SP",S18)))</formula>
    </cfRule>
  </conditionalFormatting>
  <conditionalFormatting sqref="S31:T31">
    <cfRule type="containsText" dxfId="276" priority="267" operator="containsText" text="SP">
      <formula>NOT(ISERROR(SEARCH("SP",S31)))</formula>
    </cfRule>
  </conditionalFormatting>
  <conditionalFormatting sqref="S35:T36">
    <cfRule type="containsText" dxfId="275" priority="212" operator="containsText" text="SP">
      <formula>NOT(ISERROR(SEARCH("SP",S35)))</formula>
    </cfRule>
  </conditionalFormatting>
  <conditionalFormatting sqref="S10:U10">
    <cfRule type="containsText" dxfId="274" priority="1148" operator="containsText" text="SP">
      <formula>NOT(ISERROR(SEARCH("SP",S10)))</formula>
    </cfRule>
    <cfRule type="containsText" dxfId="273" priority="1149" operator="containsText" text="STB">
      <formula>NOT(ISERROR(SEARCH("STB",S10)))</formula>
    </cfRule>
    <cfRule type="containsText" dxfId="272" priority="1150" operator="containsText" text="MLD">
      <formula>NOT(ISERROR(SEARCH("MLD",S10)))</formula>
    </cfRule>
  </conditionalFormatting>
  <conditionalFormatting sqref="S14:U14">
    <cfRule type="containsText" dxfId="271" priority="465" operator="containsText" text="SP">
      <formula>NOT(ISERROR(SEARCH("SP",S14)))</formula>
    </cfRule>
    <cfRule type="containsText" dxfId="270" priority="467" operator="containsText" text="MLD">
      <formula>NOT(ISERROR(SEARCH("MLD",S14)))</formula>
    </cfRule>
  </conditionalFormatting>
  <conditionalFormatting sqref="S21:U22">
    <cfRule type="containsText" dxfId="269" priority="1071" operator="containsText" text="N">
      <formula>NOT(ISERROR(SEARCH("N",S21)))</formula>
    </cfRule>
    <cfRule type="containsText" dxfId="268" priority="1072" operator="containsText" text="SP">
      <formula>NOT(ISERROR(SEARCH("SP",S21)))</formula>
    </cfRule>
    <cfRule type="containsText" dxfId="267" priority="1074" operator="containsText" text="MLD">
      <formula>NOT(ISERROR(SEARCH("MLD",S21)))</formula>
    </cfRule>
    <cfRule type="containsText" dxfId="266" priority="17964" operator="containsText" text="STB">
      <formula>NOT(ISERROR(SEARCH("STB",S21)))</formula>
    </cfRule>
  </conditionalFormatting>
  <conditionalFormatting sqref="S33:U33">
    <cfRule type="containsText" dxfId="265" priority="253" operator="containsText" text="STB">
      <formula>NOT(ISERROR(SEARCH("STB",S33)))</formula>
    </cfRule>
  </conditionalFormatting>
  <conditionalFormatting sqref="S34:U34 W34:Y34">
    <cfRule type="containsText" dxfId="264" priority="372" operator="containsText" text="MLD">
      <formula>NOT(ISERROR(SEARCH("MLD",S34)))</formula>
    </cfRule>
  </conditionalFormatting>
  <conditionalFormatting sqref="S10:V10">
    <cfRule type="containsText" dxfId="263" priority="561" operator="containsText" text="N">
      <formula>NOT(ISERROR(SEARCH("N",S10)))</formula>
    </cfRule>
  </conditionalFormatting>
  <conditionalFormatting sqref="T23">
    <cfRule type="containsText" dxfId="262" priority="524" operator="containsText" text="SP">
      <formula>NOT(ISERROR(SEARCH("SP",T23)))</formula>
    </cfRule>
  </conditionalFormatting>
  <conditionalFormatting sqref="U11:U13">
    <cfRule type="cellIs" dxfId="261" priority="145" operator="greaterThan">
      <formula>0.5</formula>
    </cfRule>
  </conditionalFormatting>
  <conditionalFormatting sqref="U14">
    <cfRule type="containsText" dxfId="260" priority="978" operator="containsText" text="STB">
      <formula>NOT(ISERROR(SEARCH("STB",U14)))</formula>
    </cfRule>
  </conditionalFormatting>
  <conditionalFormatting sqref="U15:U18">
    <cfRule type="cellIs" dxfId="259" priority="146" operator="greaterThan">
      <formula>0.5</formula>
    </cfRule>
  </conditionalFormatting>
  <conditionalFormatting sqref="U25:U29">
    <cfRule type="cellIs" dxfId="258" priority="168" operator="greaterThan">
      <formula>0.5</formula>
    </cfRule>
  </conditionalFormatting>
  <conditionalFormatting sqref="U35:U37">
    <cfRule type="cellIs" dxfId="257" priority="195" operator="greaterThan">
      <formula>0.5</formula>
    </cfRule>
  </conditionalFormatting>
  <conditionalFormatting sqref="V10">
    <cfRule type="containsText" dxfId="256" priority="560" operator="containsText" text="SP">
      <formula>NOT(ISERROR(SEARCH("SP",V10)))</formula>
    </cfRule>
    <cfRule type="containsText" dxfId="255" priority="560" operator="containsText" text="MLD">
      <formula>NOT(ISERROR(SEARCH("MLD",V10)))</formula>
    </cfRule>
    <cfRule type="containsText" dxfId="254" priority="562" operator="containsText" text="STB">
      <formula>NOT(ISERROR(SEARCH("STB",V10)))</formula>
    </cfRule>
  </conditionalFormatting>
  <conditionalFormatting sqref="V16">
    <cfRule type="containsText" dxfId="253" priority="1224" operator="containsText" text="N">
      <formula>NOT(ISERROR(SEARCH("N",V16)))</formula>
    </cfRule>
    <cfRule type="containsText" dxfId="252" priority="1225" operator="containsText" text="SP">
      <formula>NOT(ISERROR(SEARCH("SP",V16)))</formula>
    </cfRule>
    <cfRule type="containsText" dxfId="251" priority="1227" operator="containsText" text="MLD">
      <formula>NOT(ISERROR(SEARCH("MLD",V16)))</formula>
    </cfRule>
    <cfRule type="containsText" dxfId="250" priority="17965" operator="containsText" text="STB">
      <formula>NOT(ISERROR(SEARCH("STB",V16)))</formula>
    </cfRule>
  </conditionalFormatting>
  <conditionalFormatting sqref="V18">
    <cfRule type="containsText" dxfId="249" priority="442" operator="containsText" text="N">
      <formula>NOT(ISERROR(SEARCH("N",V18)))</formula>
    </cfRule>
    <cfRule type="containsText" dxfId="248" priority="443" operator="containsText" text="STB">
      <formula>NOT(ISERROR(SEARCH("STB",V18)))</formula>
    </cfRule>
    <cfRule type="containsText" dxfId="247" priority="445" operator="containsText" text="MLD">
      <formula>NOT(ISERROR(SEARCH("MLD",V18)))</formula>
    </cfRule>
  </conditionalFormatting>
  <conditionalFormatting sqref="V20">
    <cfRule type="duplicateValues" dxfId="246" priority="430"/>
    <cfRule type="containsText" dxfId="245" priority="431" operator="containsText" text="N">
      <formula>NOT(ISERROR(SEARCH("N",V20)))</formula>
    </cfRule>
  </conditionalFormatting>
  <conditionalFormatting sqref="V24">
    <cfRule type="containsText" dxfId="244" priority="969" operator="containsText" text="STB">
      <formula>NOT(ISERROR(SEARCH("STB",V24)))</formula>
    </cfRule>
    <cfRule type="duplicateValues" dxfId="243" priority="973"/>
    <cfRule type="containsText" dxfId="242" priority="17966" operator="containsText" text="MLD">
      <formula>NOT(ISERROR(SEARCH("MLD",V24)))</formula>
    </cfRule>
  </conditionalFormatting>
  <conditionalFormatting sqref="V24:V25">
    <cfRule type="containsText" dxfId="241" priority="234" operator="containsText" text="N">
      <formula>NOT(ISERROR(SEARCH("N",V24)))</formula>
    </cfRule>
  </conditionalFormatting>
  <conditionalFormatting sqref="V25">
    <cfRule type="containsText" dxfId="240" priority="236" operator="containsText" text="STB">
      <formula>NOT(ISERROR(SEARCH("STB",V25)))</formula>
    </cfRule>
    <cfRule type="containsText" dxfId="239" priority="237" operator="containsText" text="MLD">
      <formula>NOT(ISERROR(SEARCH("MLD",V25)))</formula>
    </cfRule>
  </conditionalFormatting>
  <conditionalFormatting sqref="V26 Z26 Z24">
    <cfRule type="containsText" dxfId="238" priority="392" operator="containsText" text="N">
      <formula>NOT(ISERROR(SEARCH("N",V24)))</formula>
    </cfRule>
  </conditionalFormatting>
  <conditionalFormatting sqref="V26 Z26">
    <cfRule type="duplicateValues" dxfId="237" priority="391"/>
  </conditionalFormatting>
  <conditionalFormatting sqref="V28">
    <cfRule type="containsText" dxfId="236" priority="359" operator="containsText" text="N">
      <formula>NOT(ISERROR(SEARCH("N",V28)))</formula>
    </cfRule>
    <cfRule type="containsText" dxfId="235" priority="360" operator="containsText" text="SP">
      <formula>NOT(ISERROR(SEARCH("SP",V28)))</formula>
    </cfRule>
    <cfRule type="containsText" dxfId="234" priority="361" operator="containsText" text="STB">
      <formula>NOT(ISERROR(SEARCH("STB",V28)))</formula>
    </cfRule>
    <cfRule type="containsText" dxfId="233" priority="17999" operator="containsText" text="MLD">
      <formula>NOT(ISERROR(SEARCH("MLD",V28)))</formula>
    </cfRule>
  </conditionalFormatting>
  <conditionalFormatting sqref="V30">
    <cfRule type="containsText" dxfId="232" priority="18000" operator="containsText" text="STB">
      <formula>NOT(ISERROR(SEARCH("STB",V30)))</formula>
    </cfRule>
  </conditionalFormatting>
  <conditionalFormatting sqref="V32">
    <cfRule type="containsText" dxfId="231" priority="382" operator="containsText" text="SP">
      <formula>NOT(ISERROR(SEARCH("SP",V32)))</formula>
    </cfRule>
    <cfRule type="containsText" dxfId="230" priority="382" operator="containsText" text="N">
      <formula>NOT(ISERROR(SEARCH("N",V32)))</formula>
    </cfRule>
    <cfRule type="containsText" dxfId="229" priority="384" operator="containsText" text="MLD">
      <formula>NOT(ISERROR(SEARCH("MLD",V32)))</formula>
    </cfRule>
    <cfRule type="containsText" dxfId="228" priority="18001" operator="containsText" text="STB">
      <formula>NOT(ISERROR(SEARCH("STB",V32)))</formula>
    </cfRule>
  </conditionalFormatting>
  <conditionalFormatting sqref="V36">
    <cfRule type="containsText" dxfId="227" priority="704" operator="containsText" text="MLD">
      <formula>NOT(ISERROR(SEARCH("MLD",V36)))</formula>
    </cfRule>
    <cfRule type="containsText" dxfId="226" priority="705" operator="containsText" text="SP">
      <formula>NOT(ISERROR(SEARCH("SP",V36)))</formula>
    </cfRule>
    <cfRule type="containsText" dxfId="225" priority="17971" operator="containsText" text="STB">
      <formula>NOT(ISERROR(SEARCH("STB",V36)))</formula>
    </cfRule>
  </conditionalFormatting>
  <conditionalFormatting sqref="V36:V37">
    <cfRule type="containsText" dxfId="224" priority="303" operator="containsText" text="N">
      <formula>NOT(ISERROR(SEARCH("N",V36)))</formula>
    </cfRule>
  </conditionalFormatting>
  <conditionalFormatting sqref="V37">
    <cfRule type="duplicateValues" dxfId="223" priority="308"/>
    <cfRule type="containsText" dxfId="222" priority="309" operator="containsText" text="SP">
      <formula>NOT(ISERROR(SEARCH("SP",V37)))</formula>
    </cfRule>
  </conditionalFormatting>
  <conditionalFormatting sqref="V14:X14">
    <cfRule type="containsText" dxfId="221" priority="151" operator="containsText" text="SP">
      <formula>NOT(ISERROR(SEARCH("SP",V14)))</formula>
    </cfRule>
  </conditionalFormatting>
  <conditionalFormatting sqref="V18:X18">
    <cfRule type="containsText" dxfId="220" priority="18002" operator="containsText" text="SP">
      <formula>NOT(ISERROR(SEARCH("SP",V18)))</formula>
    </cfRule>
  </conditionalFormatting>
  <conditionalFormatting sqref="V20:X20">
    <cfRule type="containsText" dxfId="219" priority="429" operator="containsText" text="SP">
      <formula>NOT(ISERROR(SEARCH("SP",V20)))</formula>
    </cfRule>
  </conditionalFormatting>
  <conditionalFormatting sqref="V24:X24">
    <cfRule type="containsText" dxfId="218" priority="946" operator="containsText" text="SP">
      <formula>NOT(ISERROR(SEARCH("SP",V24)))</formula>
    </cfRule>
  </conditionalFormatting>
  <conditionalFormatting sqref="V26:X26 Z26:AB26">
    <cfRule type="containsText" dxfId="217" priority="239" operator="containsText" text="SP">
      <formula>NOT(ISERROR(SEARCH("SP",V26)))</formula>
    </cfRule>
  </conditionalFormatting>
  <conditionalFormatting sqref="W16:X16">
    <cfRule type="containsText" dxfId="216" priority="942" operator="containsText" text="SP">
      <formula>NOT(ISERROR(SEARCH("SP",W16)))</formula>
    </cfRule>
  </conditionalFormatting>
  <conditionalFormatting sqref="W35:X36">
    <cfRule type="containsText" dxfId="215" priority="211" operator="containsText" text="SP">
      <formula>NOT(ISERROR(SEARCH("SP",W35)))</formula>
    </cfRule>
  </conditionalFormatting>
  <conditionalFormatting sqref="W7:Y7 AA7:AC7">
    <cfRule type="containsText" dxfId="214" priority="1368" operator="containsText" text="STB">
      <formula>NOT(ISERROR(SEARCH("STB",W7)))</formula>
    </cfRule>
    <cfRule type="containsText" dxfId="213" priority="1369" operator="containsText" text="MLD">
      <formula>NOT(ISERROR(SEARCH("MLD",W7)))</formula>
    </cfRule>
    <cfRule type="containsText" dxfId="212" priority="17972" operator="containsText" text="N">
      <formula>NOT(ISERROR(SEARCH("N",W7)))</formula>
    </cfRule>
  </conditionalFormatting>
  <conditionalFormatting sqref="W11:Y11">
    <cfRule type="containsText" dxfId="211" priority="567" operator="containsText" text="N">
      <formula>NOT(ISERROR(SEARCH("N",W11)))</formula>
    </cfRule>
    <cfRule type="containsText" dxfId="210" priority="568" operator="containsText" text="SP">
      <formula>NOT(ISERROR(SEARCH("SP",W11)))</formula>
    </cfRule>
    <cfRule type="containsText" dxfId="209" priority="569" operator="containsText" text="STB">
      <formula>NOT(ISERROR(SEARCH("STB",W11)))</formula>
    </cfRule>
    <cfRule type="containsText" dxfId="208" priority="570" operator="containsText" text="MLD">
      <formula>NOT(ISERROR(SEARCH("MLD",W11)))</formula>
    </cfRule>
  </conditionalFormatting>
  <conditionalFormatting sqref="W17:Y17">
    <cfRule type="containsText" dxfId="207" priority="1103" operator="containsText" text="N">
      <formula>NOT(ISERROR(SEARCH("N",W17)))</formula>
    </cfRule>
    <cfRule type="containsText" dxfId="206" priority="1104" operator="containsText" text="SP">
      <formula>NOT(ISERROR(SEARCH("SP",W17)))</formula>
    </cfRule>
    <cfRule type="containsText" dxfId="205" priority="1106" operator="containsText" text="MLD">
      <formula>NOT(ISERROR(SEARCH("MLD",W17)))</formula>
    </cfRule>
    <cfRule type="containsText" dxfId="204" priority="17974" operator="containsText" text="STB">
      <formula>NOT(ISERROR(SEARCH("STB",W17)))</formula>
    </cfRule>
  </conditionalFormatting>
  <conditionalFormatting sqref="W22:Y22">
    <cfRule type="containsText" dxfId="203" priority="1063" operator="containsText" text="N">
      <formula>NOT(ISERROR(SEARCH("N",W22)))</formula>
    </cfRule>
    <cfRule type="containsText" dxfId="202" priority="1064" operator="containsText" text="SP">
      <formula>NOT(ISERROR(SEARCH("SP",W22)))</formula>
    </cfRule>
    <cfRule type="containsText" dxfId="201" priority="1065" operator="containsText" text="STB">
      <formula>NOT(ISERROR(SEARCH("STB",W22)))</formula>
    </cfRule>
    <cfRule type="containsText" dxfId="200" priority="1066" operator="containsText" text="MLD">
      <formula>NOT(ISERROR(SEARCH("MLD",W22)))</formula>
    </cfRule>
  </conditionalFormatting>
  <conditionalFormatting sqref="W27:Y27">
    <cfRule type="containsText" dxfId="199" priority="1043" operator="containsText" text="N">
      <formula>NOT(ISERROR(SEARCH("N",W27)))</formula>
    </cfRule>
    <cfRule type="containsText" dxfId="198" priority="1044" operator="containsText" text="SP">
      <formula>NOT(ISERROR(SEARCH("SP",W27)))</formula>
    </cfRule>
    <cfRule type="containsText" dxfId="197" priority="1045" operator="containsText" text="STB">
      <formula>NOT(ISERROR(SEARCH("STB",W27)))</formula>
    </cfRule>
    <cfRule type="containsText" dxfId="196" priority="1046" operator="containsText" text="MLD">
      <formula>NOT(ISERROR(SEARCH("MLD",W27)))</formula>
    </cfRule>
  </conditionalFormatting>
  <conditionalFormatting sqref="W30:Y30">
    <cfRule type="containsText" dxfId="195" priority="1387" operator="containsText" text="STB">
      <formula>NOT(ISERROR(SEARCH("STB",W30)))</formula>
    </cfRule>
  </conditionalFormatting>
  <conditionalFormatting sqref="W33:Y33">
    <cfRule type="containsText" dxfId="194" priority="1254" operator="containsText" text="N">
      <formula>NOT(ISERROR(SEARCH("N",W33)))</formula>
    </cfRule>
    <cfRule type="containsText" dxfId="193" priority="1255" operator="containsText" text="SP">
      <formula>NOT(ISERROR(SEARCH("SP",W33)))</formula>
    </cfRule>
    <cfRule type="containsText" dxfId="192" priority="17952" operator="containsText" text="MLD">
      <formula>NOT(ISERROR(SEARCH("MLD",W33)))</formula>
    </cfRule>
    <cfRule type="containsText" dxfId="191" priority="17952" operator="containsText" text="STB">
      <formula>NOT(ISERROR(SEARCH("STB",W33)))</formula>
    </cfRule>
  </conditionalFormatting>
  <conditionalFormatting sqref="W37:Y37">
    <cfRule type="containsText" dxfId="190" priority="302" operator="containsText" text="N">
      <formula>NOT(ISERROR(SEARCH("N",W37)))</formula>
    </cfRule>
  </conditionalFormatting>
  <conditionalFormatting sqref="Y8:Y10">
    <cfRule type="cellIs" dxfId="189" priority="559" operator="greaterThan">
      <formula>0.5</formula>
    </cfRule>
  </conditionalFormatting>
  <conditionalFormatting sqref="Y11:Y13">
    <cfRule type="cellIs" dxfId="188" priority="902" operator="greaterThan">
      <formula>0.5</formula>
    </cfRule>
  </conditionalFormatting>
  <conditionalFormatting sqref="Y14:Y16">
    <cfRule type="cellIs" dxfId="187" priority="152" operator="greaterThan">
      <formula>0.5</formula>
    </cfRule>
  </conditionalFormatting>
  <conditionalFormatting sqref="Y18:Y21">
    <cfRule type="cellIs" dxfId="186" priority="432" operator="greaterThan">
      <formula>0.5</formula>
    </cfRule>
  </conditionalFormatting>
  <conditionalFormatting sqref="Y23:Y26">
    <cfRule type="cellIs" dxfId="185" priority="235" operator="greaterThan">
      <formula>0.5</formula>
    </cfRule>
  </conditionalFormatting>
  <conditionalFormatting sqref="Y28:Y29">
    <cfRule type="cellIs" dxfId="184" priority="358" operator="greaterThan">
      <formula>0.5</formula>
    </cfRule>
  </conditionalFormatting>
  <conditionalFormatting sqref="Y31:Y32">
    <cfRule type="cellIs" dxfId="183" priority="381" operator="greaterThan">
      <formula>0.5</formula>
    </cfRule>
  </conditionalFormatting>
  <conditionalFormatting sqref="Y35:Y37">
    <cfRule type="cellIs" dxfId="182" priority="305" operator="greaterThan">
      <formula>0.5</formula>
    </cfRule>
  </conditionalFormatting>
  <conditionalFormatting sqref="Y45">
    <cfRule type="cellIs" dxfId="181" priority="244" operator="greaterThan">
      <formula>0.5</formula>
    </cfRule>
  </conditionalFormatting>
  <conditionalFormatting sqref="Z8">
    <cfRule type="containsText" dxfId="180" priority="1232" operator="containsText" text="SP">
      <formula>NOT(ISERROR(SEARCH("SP",Z8)))</formula>
    </cfRule>
    <cfRule type="containsText" dxfId="179" priority="1233" operator="containsText" text="STB">
      <formula>NOT(ISERROR(SEARCH("STB",Z8)))</formula>
    </cfRule>
    <cfRule type="containsText" dxfId="178" priority="17976" operator="containsText" text="MLD">
      <formula>NOT(ISERROR(SEARCH("MLD",Z8)))</formula>
    </cfRule>
  </conditionalFormatting>
  <conditionalFormatting sqref="Z9">
    <cfRule type="containsText" dxfId="177" priority="250" operator="containsText" text="SP">
      <formula>NOT(ISERROR(SEARCH("SP",Z9)))</formula>
    </cfRule>
  </conditionalFormatting>
  <conditionalFormatting sqref="Z9:Z10">
    <cfRule type="containsText" dxfId="176" priority="249" operator="containsText" text="STB">
      <formula>NOT(ISERROR(SEARCH("STB",Z9)))</formula>
    </cfRule>
  </conditionalFormatting>
  <conditionalFormatting sqref="Z10 Z8">
    <cfRule type="containsText" dxfId="175" priority="608" operator="containsText" text="N">
      <formula>NOT(ISERROR(SEARCH("N",Z8)))</formula>
    </cfRule>
  </conditionalFormatting>
  <conditionalFormatting sqref="Z10">
    <cfRule type="containsText" dxfId="174" priority="554" operator="containsText" text="MLD">
      <formula>NOT(ISERROR(SEARCH("MLD",Z10)))</formula>
    </cfRule>
    <cfRule type="containsText" dxfId="173" priority="556" operator="containsText" text="SP">
      <formula>NOT(ISERROR(SEARCH("SP",Z10)))</formula>
    </cfRule>
  </conditionalFormatting>
  <conditionalFormatting sqref="Z29">
    <cfRule type="containsText" dxfId="172" priority="490" operator="containsText" text="N">
      <formula>NOT(ISERROR(SEARCH("N",Z29)))</formula>
    </cfRule>
    <cfRule type="containsText" dxfId="171" priority="491" operator="containsText" text="STB">
      <formula>NOT(ISERROR(SEARCH("STB",Z29)))</formula>
    </cfRule>
    <cfRule type="containsText" dxfId="170" priority="492" operator="containsText" text="MLD">
      <formula>NOT(ISERROR(SEARCH("MLD",Z29)))</formula>
    </cfRule>
  </conditionalFormatting>
  <conditionalFormatting sqref="Z35:Z36 Q35:R35">
    <cfRule type="containsText" dxfId="169" priority="681" operator="containsText" text="SP">
      <formula>NOT(ISERROR(SEARCH("SP",Q35)))</formula>
    </cfRule>
  </conditionalFormatting>
  <conditionalFormatting sqref="Z36:Z37">
    <cfRule type="containsText" dxfId="168" priority="306" operator="containsText" text="N">
      <formula>NOT(ISERROR(SEARCH("N",Z36)))</formula>
    </cfRule>
    <cfRule type="containsText" dxfId="167" priority="310" operator="containsText" text="MLD">
      <formula>NOT(ISERROR(SEARCH("MLD",Z36)))</formula>
    </cfRule>
  </conditionalFormatting>
  <conditionalFormatting sqref="Z37">
    <cfRule type="duplicateValues" dxfId="166" priority="304"/>
    <cfRule type="containsText" dxfId="165" priority="307" operator="containsText" text="SP">
      <formula>NOT(ISERROR(SEARCH("SP",Z37)))</formula>
    </cfRule>
    <cfRule type="containsText" dxfId="164" priority="311" operator="containsText" text="STB">
      <formula>NOT(ISERROR(SEARCH("STB",Z37)))</formula>
    </cfRule>
  </conditionalFormatting>
  <conditionalFormatting sqref="Z14:AB14">
    <cfRule type="containsText" dxfId="163" priority="148" operator="containsText" text="SP">
      <formula>NOT(ISERROR(SEARCH("SP",Z14)))</formula>
    </cfRule>
  </conditionalFormatting>
  <conditionalFormatting sqref="Z24:AB24">
    <cfRule type="containsText" dxfId="162" priority="390" operator="containsText" text="SP">
      <formula>NOT(ISERROR(SEARCH("SP",Z24)))</formula>
    </cfRule>
  </conditionalFormatting>
  <conditionalFormatting sqref="Z29:AB29">
    <cfRule type="containsText" dxfId="161" priority="17989" operator="containsText" text="SP">
      <formula>NOT(ISERROR(SEARCH("SP",Z29)))</formula>
    </cfRule>
  </conditionalFormatting>
  <conditionalFormatting sqref="AA9:AB10">
    <cfRule type="containsText" dxfId="160" priority="200" operator="containsText" text="SP">
      <formula>NOT(ISERROR(SEARCH("SP",AA9)))</formula>
    </cfRule>
  </conditionalFormatting>
  <conditionalFormatting sqref="AA19:AB19">
    <cfRule type="containsText" dxfId="159" priority="160" operator="containsText" text="SP">
      <formula>NOT(ISERROR(SEARCH("SP",AA19)))</formula>
    </cfRule>
  </conditionalFormatting>
  <conditionalFormatting sqref="AA21:AB21">
    <cfRule type="containsText" dxfId="158" priority="860" operator="containsText" text="SP">
      <formula>NOT(ISERROR(SEARCH("SP",AA21)))</formula>
    </cfRule>
  </conditionalFormatting>
  <conditionalFormatting sqref="AA35:AB36">
    <cfRule type="containsText" dxfId="157" priority="210" operator="containsText" text="SP">
      <formula>NOT(ISERROR(SEARCH("SP",AA35)))</formula>
    </cfRule>
  </conditionalFormatting>
  <conditionalFormatting sqref="AA37:AB37">
    <cfRule type="containsText" dxfId="156" priority="301" operator="containsText" text="N">
      <formula>NOT(ISERROR(SEARCH("N",AA37)))</formula>
    </cfRule>
  </conditionalFormatting>
  <conditionalFormatting sqref="AA7:AC7 W7:Y7">
    <cfRule type="containsText" dxfId="155" priority="1367" operator="containsText" text="SP">
      <formula>NOT(ISERROR(SEARCH("SP",W7)))</formula>
    </cfRule>
  </conditionalFormatting>
  <conditionalFormatting sqref="AA11:AC11">
    <cfRule type="containsText" dxfId="154" priority="1139" operator="containsText" text="N">
      <formula>NOT(ISERROR(SEARCH("N",AA11)))</formula>
    </cfRule>
    <cfRule type="containsText" dxfId="153" priority="1140" operator="containsText" text="SP">
      <formula>NOT(ISERROR(SEARCH("SP",AA11)))</formula>
    </cfRule>
    <cfRule type="containsText" dxfId="152" priority="1141" operator="containsText" text="STB">
      <formula>NOT(ISERROR(SEARCH("STB",AA11)))</formula>
    </cfRule>
    <cfRule type="containsText" dxfId="151" priority="1142" operator="containsText" text="MLD">
      <formula>NOT(ISERROR(SEARCH("MLD",AA11)))</formula>
    </cfRule>
  </conditionalFormatting>
  <conditionalFormatting sqref="AA17:AC17">
    <cfRule type="containsText" dxfId="150" priority="1107" operator="containsText" text="N">
      <formula>NOT(ISERROR(SEARCH("N",AA17)))</formula>
    </cfRule>
    <cfRule type="containsText" dxfId="149" priority="1108" operator="containsText" text="SP">
      <formula>NOT(ISERROR(SEARCH("SP",AA17)))</formula>
    </cfRule>
    <cfRule type="containsText" dxfId="148" priority="1109" operator="containsText" text="STB">
      <formula>NOT(ISERROR(SEARCH("STB",AA17)))</formula>
    </cfRule>
    <cfRule type="containsText" dxfId="147" priority="17980" operator="containsText" text="MLD">
      <formula>NOT(ISERROR(SEARCH("MLD",AA17)))</formula>
    </cfRule>
  </conditionalFormatting>
  <conditionalFormatting sqref="AA23:AC23">
    <cfRule type="containsText" dxfId="146" priority="1059" operator="containsText" text="N">
      <formula>NOT(ISERROR(SEARCH("N",AA23)))</formula>
    </cfRule>
    <cfRule type="containsText" dxfId="145" priority="1060" operator="containsText" text="SP">
      <formula>NOT(ISERROR(SEARCH("SP",AA23)))</formula>
    </cfRule>
    <cfRule type="containsText" dxfId="144" priority="1061" operator="containsText" text="STB">
      <formula>NOT(ISERROR(SEARCH("STB",AA23)))</formula>
    </cfRule>
    <cfRule type="containsText" dxfId="143" priority="1062" operator="containsText" text="MLD">
      <formula>NOT(ISERROR(SEARCH("MLD",AA23)))</formula>
    </cfRule>
  </conditionalFormatting>
  <conditionalFormatting sqref="AA27:AC27">
    <cfRule type="containsText" dxfId="142" priority="1041" operator="containsText" text="STB">
      <formula>NOT(ISERROR(SEARCH("STB",AA27)))</formula>
    </cfRule>
    <cfRule type="containsText" dxfId="141" priority="1042" operator="containsText" text="MLD">
      <formula>NOT(ISERROR(SEARCH("MLD",AA27)))</formula>
    </cfRule>
    <cfRule type="containsText" dxfId="140" priority="17981" operator="containsText" text="SP">
      <formula>NOT(ISERROR(SEARCH("SP",AA27)))</formula>
    </cfRule>
    <cfRule type="containsText" dxfId="139" priority="17981" operator="containsText" text="N">
      <formula>NOT(ISERROR(SEARCH("N",AA27)))</formula>
    </cfRule>
  </conditionalFormatting>
  <conditionalFormatting sqref="AA30:AC30">
    <cfRule type="containsText" dxfId="138" priority="1208" operator="containsText" text="N">
      <formula>NOT(ISERROR(SEARCH("N",AA30)))</formula>
    </cfRule>
    <cfRule type="containsText" dxfId="137" priority="1382" operator="containsText" text="SP">
      <formula>NOT(ISERROR(SEARCH("SP",AA30)))</formula>
    </cfRule>
    <cfRule type="containsText" dxfId="136" priority="1383" operator="containsText" text="STB">
      <formula>NOT(ISERROR(SEARCH("STB",AA30)))</formula>
    </cfRule>
    <cfRule type="containsText" dxfId="135" priority="17982" operator="containsText" text="MLD">
      <formula>NOT(ISERROR(SEARCH("MLD",AA30)))</formula>
    </cfRule>
  </conditionalFormatting>
  <conditionalFormatting sqref="AA33:AC33">
    <cfRule type="containsText" dxfId="134" priority="1007" operator="containsText" text="N">
      <formula>NOT(ISERROR(SEARCH("N",AA33)))</formula>
    </cfRule>
    <cfRule type="containsText" dxfId="133" priority="1008" operator="containsText" text="SP">
      <formula>NOT(ISERROR(SEARCH("SP",AA33)))</formula>
    </cfRule>
    <cfRule type="containsText" dxfId="132" priority="1009" operator="containsText" text="STB">
      <formula>NOT(ISERROR(SEARCH("STB",AA33)))</formula>
    </cfRule>
    <cfRule type="containsText" dxfId="131" priority="1010" operator="containsText" text="MLD">
      <formula>NOT(ISERROR(SEARCH("MLD",AA33)))</formula>
    </cfRule>
  </conditionalFormatting>
  <conditionalFormatting sqref="AA37:AC37">
    <cfRule type="containsText" dxfId="130" priority="299" operator="containsText" text="SP">
      <formula>NOT(ISERROR(SEARCH("SP",AA37)))</formula>
    </cfRule>
  </conditionalFormatting>
  <conditionalFormatting sqref="AC7:AC10">
    <cfRule type="cellIs" dxfId="129" priority="555" operator="greaterThan">
      <formula>0.5</formula>
    </cfRule>
  </conditionalFormatting>
  <conditionalFormatting sqref="AC14:AC16">
    <cfRule type="cellIs" dxfId="128" priority="149" operator="greaterThan">
      <formula>0.5</formula>
    </cfRule>
  </conditionalFormatting>
  <conditionalFormatting sqref="AC19">
    <cfRule type="cellIs" dxfId="127" priority="161" operator="greaterThan">
      <formula>0.5</formula>
    </cfRule>
  </conditionalFormatting>
  <conditionalFormatting sqref="AC25">
    <cfRule type="cellIs" dxfId="126" priority="238" operator="greaterThan">
      <formula>0.5</formula>
    </cfRule>
  </conditionalFormatting>
  <conditionalFormatting sqref="AC29">
    <cfRule type="cellIs" dxfId="125" priority="493" operator="greaterThan">
      <formula>0.5</formula>
    </cfRule>
  </conditionalFormatting>
  <conditionalFormatting sqref="AC45">
    <cfRule type="cellIs" dxfId="124" priority="247" operator="greaterThan">
      <formula>0.5</formula>
    </cfRule>
  </conditionalFormatting>
  <pageMargins left="0.7" right="0.7" top="0.75" bottom="0.75" header="0.3" footer="0.3"/>
  <pageSetup paperSize="8" scale="5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4.9989318521683403E-2"/>
    <pageSetUpPr autoPageBreaks="0"/>
  </sheetPr>
  <dimension ref="B2:Z70"/>
  <sheetViews>
    <sheetView showGridLines="0" topLeftCell="A37" zoomScale="63" zoomScaleNormal="55" workbookViewId="0">
      <selection activeCell="O37" sqref="O1:S1048576"/>
    </sheetView>
  </sheetViews>
  <sheetFormatPr defaultRowHeight="14.5" x14ac:dyDescent="0.35"/>
  <cols>
    <col min="2" max="2" width="15.7265625" customWidth="1"/>
    <col min="3" max="3" width="10.453125" customWidth="1"/>
    <col min="4" max="4" width="10" customWidth="1"/>
    <col min="5" max="5" width="9.1796875" customWidth="1"/>
    <col min="9" max="9" width="14.7265625" customWidth="1"/>
    <col min="14" max="14" width="9.1796875" style="73" customWidth="1"/>
    <col min="15" max="15" width="6.7265625" style="157" hidden="1" customWidth="1"/>
    <col min="16" max="16" width="6.7265625" style="158" hidden="1" customWidth="1"/>
    <col min="17" max="18" width="6.7265625" style="73" hidden="1" customWidth="1"/>
    <col min="19" max="19" width="0" style="73" hidden="1" customWidth="1"/>
    <col min="20" max="21" width="8.7265625" style="73"/>
    <col min="22" max="26" width="9.1796875" style="73"/>
  </cols>
  <sheetData>
    <row r="2" spans="2:26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6" ht="24" customHeight="1" x14ac:dyDescent="0.65">
      <c r="B4" s="194" t="s">
        <v>0</v>
      </c>
      <c r="C4" s="194"/>
      <c r="D4" s="195">
        <f>TC!B3</f>
        <v>45928</v>
      </c>
      <c r="E4" s="195"/>
    </row>
    <row r="5" spans="2:26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6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26" ht="18.5" x14ac:dyDescent="0.45">
      <c r="B9" s="44"/>
      <c r="C9" s="44"/>
      <c r="D9" s="44"/>
      <c r="E9" s="44"/>
      <c r="F9" s="183"/>
      <c r="G9" s="183"/>
      <c r="H9" s="183"/>
      <c r="I9" s="183"/>
      <c r="J9" s="185"/>
      <c r="K9" s="185"/>
      <c r="L9" s="185"/>
      <c r="M9" s="185"/>
      <c r="O9" s="159">
        <f t="shared" ref="O9" si="0">E9</f>
        <v>0</v>
      </c>
      <c r="P9" s="160">
        <f t="shared" ref="P9" si="1">B9</f>
        <v>0</v>
      </c>
      <c r="Q9" s="159">
        <f t="shared" ref="Q9" si="2">C9</f>
        <v>0</v>
      </c>
      <c r="R9" s="159">
        <f t="shared" ref="R9" si="3">D9</f>
        <v>0</v>
      </c>
    </row>
    <row r="10" spans="2:26" ht="18.5" x14ac:dyDescent="0.45">
      <c r="B10" s="111" t="s">
        <v>17</v>
      </c>
      <c r="C10" s="133">
        <v>0.125</v>
      </c>
      <c r="D10" s="132">
        <v>0.54166666666666663</v>
      </c>
      <c r="E10" s="95">
        <f t="shared" ref="E10" si="4">D10-C10</f>
        <v>0.41666666666666663</v>
      </c>
      <c r="F10" s="183" t="str">
        <f>TC!A10</f>
        <v>Mansour Mohammed Al-Dossary</v>
      </c>
      <c r="G10" s="183"/>
      <c r="H10" s="183"/>
      <c r="I10" s="183"/>
      <c r="J10" s="185"/>
      <c r="K10" s="185"/>
      <c r="L10" s="185"/>
      <c r="M10" s="185"/>
      <c r="O10" s="159">
        <f t="shared" ref="O10:O55" si="5">E10</f>
        <v>0.41666666666666663</v>
      </c>
      <c r="P10" s="160" t="str">
        <f t="shared" ref="P10:P55" si="6">B10</f>
        <v>SP-D</v>
      </c>
      <c r="Q10" s="159">
        <f t="shared" ref="Q10:Q55" si="7">C10</f>
        <v>0.125</v>
      </c>
      <c r="R10" s="159">
        <f t="shared" ref="R10:R55" si="8">D10</f>
        <v>0.54166666666666663</v>
      </c>
    </row>
    <row r="11" spans="2:26" ht="18.5" x14ac:dyDescent="0.45">
      <c r="B11" s="94"/>
      <c r="C11" s="132"/>
      <c r="D11" s="132"/>
      <c r="E11" s="95"/>
      <c r="F11" s="189"/>
      <c r="G11" s="190"/>
      <c r="H11" s="190"/>
      <c r="I11" s="191"/>
      <c r="J11" s="197"/>
      <c r="K11" s="198"/>
      <c r="L11" s="198"/>
      <c r="M11" s="199"/>
      <c r="O11" s="159">
        <f t="shared" si="5"/>
        <v>0</v>
      </c>
      <c r="P11" s="160">
        <f t="shared" si="6"/>
        <v>0</v>
      </c>
      <c r="Q11" s="159">
        <f t="shared" si="7"/>
        <v>0</v>
      </c>
      <c r="R11" s="159">
        <f t="shared" si="8"/>
        <v>0</v>
      </c>
    </row>
    <row r="12" spans="2:26" ht="18.5" x14ac:dyDescent="0.45">
      <c r="B12" s="111" t="s">
        <v>132</v>
      </c>
      <c r="C12" s="133">
        <v>0.14444444444444443</v>
      </c>
      <c r="D12" s="132">
        <v>0.35694444444444445</v>
      </c>
      <c r="E12" s="95">
        <f t="shared" ref="E12:E46" si="9">D12-C12</f>
        <v>0.21250000000000002</v>
      </c>
      <c r="F12" s="183" t="str">
        <f>TC!A7</f>
        <v>Ali Abdullah Al-Ghamdi</v>
      </c>
      <c r="G12" s="183"/>
      <c r="H12" s="183"/>
      <c r="I12" s="183"/>
      <c r="J12" s="185"/>
      <c r="K12" s="185"/>
      <c r="L12" s="185"/>
      <c r="M12" s="185"/>
      <c r="O12" s="159">
        <f t="shared" si="5"/>
        <v>0.21250000000000002</v>
      </c>
      <c r="P12" s="160" t="str">
        <f t="shared" si="6"/>
        <v>TC1</v>
      </c>
      <c r="Q12" s="159">
        <f t="shared" si="7"/>
        <v>0.14444444444444443</v>
      </c>
      <c r="R12" s="159">
        <f t="shared" si="8"/>
        <v>0.35694444444444445</v>
      </c>
    </row>
    <row r="13" spans="2:26" ht="18.5" x14ac:dyDescent="0.45">
      <c r="B13" s="111"/>
      <c r="C13" s="133"/>
      <c r="D13" s="132"/>
      <c r="E13" s="95"/>
      <c r="F13" s="183"/>
      <c r="G13" s="183"/>
      <c r="H13" s="183"/>
      <c r="I13" s="183"/>
      <c r="J13" s="185"/>
      <c r="K13" s="185"/>
      <c r="L13" s="185"/>
      <c r="M13" s="185"/>
      <c r="O13" s="159">
        <f t="shared" si="5"/>
        <v>0</v>
      </c>
      <c r="P13" s="160">
        <f t="shared" si="6"/>
        <v>0</v>
      </c>
      <c r="Q13" s="159">
        <f t="shared" si="7"/>
        <v>0</v>
      </c>
      <c r="R13" s="159">
        <f t="shared" si="8"/>
        <v>0</v>
      </c>
    </row>
    <row r="14" spans="2:26" ht="18.5" x14ac:dyDescent="0.45">
      <c r="B14" s="111" t="s">
        <v>140</v>
      </c>
      <c r="C14" s="133">
        <v>0.18680555555555556</v>
      </c>
      <c r="D14" s="133">
        <v>0.39513888888888887</v>
      </c>
      <c r="E14" s="95">
        <f t="shared" si="9"/>
        <v>0.20833333333333331</v>
      </c>
      <c r="F14" s="183" t="str">
        <f>TC!A11</f>
        <v>Saleh Ali Alseda</v>
      </c>
      <c r="G14" s="183"/>
      <c r="H14" s="183"/>
      <c r="I14" s="183"/>
      <c r="J14" s="185"/>
      <c r="K14" s="185"/>
      <c r="L14" s="185"/>
      <c r="M14" s="185"/>
      <c r="O14" s="159">
        <f t="shared" si="5"/>
        <v>0.20833333333333331</v>
      </c>
      <c r="P14" s="160" t="str">
        <f t="shared" si="6"/>
        <v>TC4</v>
      </c>
      <c r="Q14" s="159">
        <f t="shared" si="7"/>
        <v>0.18680555555555556</v>
      </c>
      <c r="R14" s="159">
        <f t="shared" si="8"/>
        <v>0.39513888888888887</v>
      </c>
    </row>
    <row r="15" spans="2:26" ht="18.5" x14ac:dyDescent="0.45">
      <c r="B15" s="111"/>
      <c r="C15" s="133"/>
      <c r="D15" s="132"/>
      <c r="E15" s="95"/>
      <c r="F15" s="183"/>
      <c r="G15" s="183"/>
      <c r="H15" s="183"/>
      <c r="I15" s="183"/>
      <c r="J15" s="185"/>
      <c r="K15" s="185"/>
      <c r="L15" s="185"/>
      <c r="M15" s="185"/>
      <c r="O15" s="159">
        <f t="shared" si="5"/>
        <v>0</v>
      </c>
      <c r="P15" s="160">
        <f t="shared" si="6"/>
        <v>0</v>
      </c>
      <c r="Q15" s="159">
        <f t="shared" si="7"/>
        <v>0</v>
      </c>
      <c r="R15" s="159">
        <f t="shared" si="8"/>
        <v>0</v>
      </c>
    </row>
    <row r="16" spans="2:26" ht="18.5" x14ac:dyDescent="0.45">
      <c r="B16" s="111" t="s">
        <v>143</v>
      </c>
      <c r="C16" s="133">
        <v>0.22013888888888888</v>
      </c>
      <c r="D16" s="132">
        <v>0.69166666666666665</v>
      </c>
      <c r="E16" s="95">
        <f t="shared" si="9"/>
        <v>0.47152777777777777</v>
      </c>
      <c r="F16" s="183" t="str">
        <f>TC!A36</f>
        <v>Abdullah Jassim Al-Eid</v>
      </c>
      <c r="G16" s="183"/>
      <c r="H16" s="183"/>
      <c r="I16" s="183"/>
      <c r="J16" s="185"/>
      <c r="K16" s="185"/>
      <c r="L16" s="185"/>
      <c r="M16" s="185"/>
      <c r="O16" s="159">
        <f t="shared" si="5"/>
        <v>0.47152777777777777</v>
      </c>
      <c r="P16" s="160" t="str">
        <f t="shared" si="6"/>
        <v>TC3&amp;10</v>
      </c>
      <c r="Q16" s="159">
        <f t="shared" si="7"/>
        <v>0.22013888888888888</v>
      </c>
      <c r="R16" s="159">
        <f t="shared" si="8"/>
        <v>0.69166666666666665</v>
      </c>
      <c r="S16" s="114"/>
      <c r="Z16"/>
    </row>
    <row r="17" spans="2:26" ht="18.5" x14ac:dyDescent="0.45">
      <c r="B17" s="111"/>
      <c r="C17" s="133"/>
      <c r="D17" s="132"/>
      <c r="E17" s="95"/>
      <c r="F17" s="183"/>
      <c r="G17" s="183"/>
      <c r="H17" s="183"/>
      <c r="I17" s="183"/>
      <c r="J17" s="185"/>
      <c r="K17" s="185"/>
      <c r="L17" s="185"/>
      <c r="M17" s="185"/>
      <c r="O17" s="159">
        <f t="shared" si="5"/>
        <v>0</v>
      </c>
      <c r="P17" s="160">
        <f t="shared" si="6"/>
        <v>0</v>
      </c>
      <c r="Q17" s="159">
        <f t="shared" si="7"/>
        <v>0</v>
      </c>
      <c r="R17" s="159">
        <f t="shared" si="8"/>
        <v>0</v>
      </c>
      <c r="Z17"/>
    </row>
    <row r="18" spans="2:26" ht="18.5" x14ac:dyDescent="0.45">
      <c r="B18" s="219" t="s">
        <v>15</v>
      </c>
      <c r="C18" s="133">
        <v>0.27291666666666664</v>
      </c>
      <c r="D18" s="133">
        <v>0.48125000000000001</v>
      </c>
      <c r="E18" s="45">
        <f t="shared" si="9"/>
        <v>0.20833333333333337</v>
      </c>
      <c r="F18" s="184" t="str">
        <f>TC!A12</f>
        <v>Abduleilah Ali Ibrahim</v>
      </c>
      <c r="G18" s="184"/>
      <c r="H18" s="184"/>
      <c r="I18" s="184"/>
      <c r="J18" s="185"/>
      <c r="K18" s="185"/>
      <c r="L18" s="185"/>
      <c r="M18" s="185"/>
      <c r="O18" s="159">
        <f t="shared" si="5"/>
        <v>0.20833333333333337</v>
      </c>
      <c r="P18" s="160" t="str">
        <f t="shared" si="6"/>
        <v>TC6</v>
      </c>
      <c r="Q18" s="159">
        <f t="shared" si="7"/>
        <v>0.27291666666666664</v>
      </c>
      <c r="R18" s="159">
        <f t="shared" si="8"/>
        <v>0.48125000000000001</v>
      </c>
      <c r="Z18"/>
    </row>
    <row r="19" spans="2:26" ht="18.5" x14ac:dyDescent="0.45">
      <c r="B19" s="111"/>
      <c r="C19" s="133"/>
      <c r="D19" s="132"/>
      <c r="E19" s="95"/>
      <c r="F19" s="183"/>
      <c r="G19" s="183"/>
      <c r="H19" s="183"/>
      <c r="I19" s="183"/>
      <c r="J19" s="185"/>
      <c r="K19" s="185"/>
      <c r="L19" s="185"/>
      <c r="M19" s="185"/>
      <c r="O19" s="159">
        <f t="shared" si="5"/>
        <v>0</v>
      </c>
      <c r="P19" s="160">
        <f t="shared" si="6"/>
        <v>0</v>
      </c>
      <c r="Q19" s="159">
        <f t="shared" si="7"/>
        <v>0</v>
      </c>
      <c r="R19" s="159">
        <f t="shared" si="8"/>
        <v>0</v>
      </c>
    </row>
    <row r="20" spans="2:26" ht="18.5" x14ac:dyDescent="0.45">
      <c r="B20" s="111" t="s">
        <v>18</v>
      </c>
      <c r="C20" s="133">
        <v>0.16666666666666666</v>
      </c>
      <c r="D20" s="132">
        <v>0.58333333333333337</v>
      </c>
      <c r="E20" s="95">
        <f t="shared" si="9"/>
        <v>0.41666666666666674</v>
      </c>
      <c r="F20" s="183" t="str">
        <f>TC!A9</f>
        <v>Khaled Fahd Al-Harbi</v>
      </c>
      <c r="G20" s="183"/>
      <c r="H20" s="183"/>
      <c r="I20" s="183"/>
      <c r="J20" s="185"/>
      <c r="K20" s="185"/>
      <c r="L20" s="185"/>
      <c r="M20" s="185"/>
      <c r="O20" s="159">
        <f t="shared" si="5"/>
        <v>0.41666666666666674</v>
      </c>
      <c r="P20" s="160" t="str">
        <f t="shared" si="6"/>
        <v>SP-R</v>
      </c>
      <c r="Q20" s="159">
        <f t="shared" si="7"/>
        <v>0.16666666666666666</v>
      </c>
      <c r="R20" s="159">
        <f t="shared" si="8"/>
        <v>0.58333333333333337</v>
      </c>
      <c r="Z20"/>
    </row>
    <row r="21" spans="2:26" ht="18.5" x14ac:dyDescent="0.45">
      <c r="B21" s="111"/>
      <c r="C21" s="133"/>
      <c r="D21" s="132"/>
      <c r="E21" s="95"/>
      <c r="F21" s="183"/>
      <c r="G21" s="183"/>
      <c r="H21" s="183"/>
      <c r="I21" s="183"/>
      <c r="J21" s="185"/>
      <c r="K21" s="185"/>
      <c r="L21" s="185"/>
      <c r="M21" s="185"/>
      <c r="O21" s="159">
        <f t="shared" si="5"/>
        <v>0</v>
      </c>
      <c r="P21" s="160">
        <f t="shared" si="6"/>
        <v>0</v>
      </c>
      <c r="Q21" s="159">
        <f t="shared" si="7"/>
        <v>0</v>
      </c>
      <c r="R21" s="159">
        <f t="shared" si="8"/>
        <v>0</v>
      </c>
      <c r="Z21"/>
    </row>
    <row r="22" spans="2:26" ht="18.5" x14ac:dyDescent="0.45">
      <c r="B22" s="111" t="s">
        <v>144</v>
      </c>
      <c r="C22" s="133">
        <v>0.3833333333333333</v>
      </c>
      <c r="D22" s="133">
        <v>0.8125</v>
      </c>
      <c r="E22" s="95">
        <f t="shared" si="9"/>
        <v>0.4291666666666667</v>
      </c>
      <c r="F22" s="183" t="str">
        <f>TC!A23</f>
        <v>Mubarak Salem Al Shaiban</v>
      </c>
      <c r="G22" s="183"/>
      <c r="H22" s="183"/>
      <c r="I22" s="183"/>
      <c r="J22" s="185"/>
      <c r="K22" s="185"/>
      <c r="L22" s="185"/>
      <c r="M22" s="185"/>
      <c r="O22" s="159">
        <f t="shared" si="5"/>
        <v>0.4291666666666667</v>
      </c>
      <c r="P22" s="160" t="str">
        <f t="shared" si="6"/>
        <v>TC5&amp;12</v>
      </c>
      <c r="Q22" s="159">
        <f t="shared" si="7"/>
        <v>0.3833333333333333</v>
      </c>
      <c r="R22" s="159">
        <f t="shared" si="8"/>
        <v>0.8125</v>
      </c>
      <c r="Z22"/>
    </row>
    <row r="23" spans="2:26" ht="18.5" x14ac:dyDescent="0.45">
      <c r="B23" s="111"/>
      <c r="C23" s="133"/>
      <c r="D23" s="132"/>
      <c r="E23" s="95"/>
      <c r="F23" s="183"/>
      <c r="G23" s="183"/>
      <c r="H23" s="183"/>
      <c r="I23" s="183"/>
      <c r="J23" s="185"/>
      <c r="K23" s="185"/>
      <c r="L23" s="185"/>
      <c r="M23" s="185"/>
      <c r="O23" s="159">
        <f t="shared" si="5"/>
        <v>0</v>
      </c>
      <c r="P23" s="160">
        <f t="shared" si="6"/>
        <v>0</v>
      </c>
      <c r="Q23" s="159">
        <f t="shared" si="7"/>
        <v>0</v>
      </c>
      <c r="R23" s="159">
        <f t="shared" si="8"/>
        <v>0</v>
      </c>
    </row>
    <row r="24" spans="2:26" ht="18.5" x14ac:dyDescent="0.45">
      <c r="B24" s="111" t="s">
        <v>18</v>
      </c>
      <c r="C24" s="133">
        <v>0.45833333333333331</v>
      </c>
      <c r="D24" s="132">
        <v>0.83333333333333337</v>
      </c>
      <c r="E24" s="95">
        <f t="shared" si="9"/>
        <v>0.37500000000000006</v>
      </c>
      <c r="F24" s="183" t="str">
        <f>TC!A19</f>
        <v>Ali Issa Muhammad Al Owais</v>
      </c>
      <c r="G24" s="183"/>
      <c r="H24" s="183"/>
      <c r="I24" s="183"/>
      <c r="J24" s="183" t="s">
        <v>162</v>
      </c>
      <c r="K24" s="183"/>
      <c r="L24" s="183"/>
      <c r="M24" s="183"/>
      <c r="O24" s="159">
        <f t="shared" si="5"/>
        <v>0.37500000000000006</v>
      </c>
      <c r="P24" s="160" t="str">
        <f t="shared" si="6"/>
        <v>SP-R</v>
      </c>
      <c r="Q24" s="159">
        <f t="shared" si="7"/>
        <v>0.45833333333333331</v>
      </c>
      <c r="R24" s="159">
        <f t="shared" si="8"/>
        <v>0.83333333333333337</v>
      </c>
      <c r="Z24"/>
    </row>
    <row r="25" spans="2:26" ht="18.5" x14ac:dyDescent="0.45">
      <c r="B25" s="111"/>
      <c r="C25" s="133"/>
      <c r="D25" s="132"/>
      <c r="E25" s="95"/>
      <c r="F25" s="183"/>
      <c r="G25" s="183"/>
      <c r="H25" s="183"/>
      <c r="I25" s="183"/>
      <c r="J25" s="185"/>
      <c r="K25" s="185"/>
      <c r="L25" s="185"/>
      <c r="M25" s="185"/>
      <c r="O25" s="159">
        <f t="shared" si="5"/>
        <v>0</v>
      </c>
      <c r="P25" s="160">
        <f t="shared" si="6"/>
        <v>0</v>
      </c>
      <c r="Q25" s="159">
        <f t="shared" si="7"/>
        <v>0</v>
      </c>
      <c r="R25" s="159">
        <f t="shared" si="8"/>
        <v>0</v>
      </c>
      <c r="Z25"/>
    </row>
    <row r="26" spans="2:26" ht="18.5" x14ac:dyDescent="0.45">
      <c r="B26" s="111" t="s">
        <v>139</v>
      </c>
      <c r="C26" s="133">
        <v>0.46736111111111112</v>
      </c>
      <c r="D26" s="133">
        <v>0.68263888888888891</v>
      </c>
      <c r="E26" s="95">
        <f t="shared" si="9"/>
        <v>0.21527777777777779</v>
      </c>
      <c r="F26" s="183" t="str">
        <f>TC!A34</f>
        <v>Hussein Abdul Jalil Al-Buqshi</v>
      </c>
      <c r="G26" s="183"/>
      <c r="H26" s="183"/>
      <c r="I26" s="183"/>
      <c r="J26" s="185"/>
      <c r="K26" s="185"/>
      <c r="L26" s="185"/>
      <c r="M26" s="185"/>
      <c r="O26" s="159">
        <f t="shared" si="5"/>
        <v>0.21527777777777779</v>
      </c>
      <c r="P26" s="160" t="str">
        <f t="shared" si="6"/>
        <v>TC7</v>
      </c>
      <c r="Q26" s="159">
        <f t="shared" si="7"/>
        <v>0.46736111111111112</v>
      </c>
      <c r="R26" s="159">
        <f t="shared" si="8"/>
        <v>0.68263888888888891</v>
      </c>
      <c r="Z26"/>
    </row>
    <row r="27" spans="2:26" ht="18.5" x14ac:dyDescent="0.45">
      <c r="B27" s="111"/>
      <c r="C27" s="133"/>
      <c r="D27" s="132"/>
      <c r="E27" s="95"/>
      <c r="F27" s="183"/>
      <c r="G27" s="183"/>
      <c r="H27" s="183"/>
      <c r="I27" s="183"/>
      <c r="J27" s="185"/>
      <c r="K27" s="185"/>
      <c r="L27" s="185"/>
      <c r="M27" s="185"/>
      <c r="O27" s="159">
        <f t="shared" si="5"/>
        <v>0</v>
      </c>
      <c r="P27" s="160">
        <f t="shared" si="6"/>
        <v>0</v>
      </c>
      <c r="Q27" s="159">
        <f t="shared" si="7"/>
        <v>0</v>
      </c>
      <c r="R27" s="159">
        <f t="shared" si="8"/>
        <v>0</v>
      </c>
      <c r="Z27"/>
    </row>
    <row r="28" spans="2:26" ht="18.5" x14ac:dyDescent="0.45">
      <c r="B28" s="111" t="s">
        <v>145</v>
      </c>
      <c r="C28" s="133">
        <v>0.46736111111111112</v>
      </c>
      <c r="D28" s="133">
        <v>0.96527777777777779</v>
      </c>
      <c r="E28" s="95">
        <f t="shared" si="9"/>
        <v>0.49791666666666667</v>
      </c>
      <c r="F28" s="179" t="str">
        <f>TC!A26</f>
        <v xml:space="preserve">Saleh Ahmed Al-Olayani </v>
      </c>
      <c r="G28" s="180"/>
      <c r="H28" s="180"/>
      <c r="I28" s="181"/>
      <c r="J28" s="185"/>
      <c r="K28" s="185"/>
      <c r="L28" s="185"/>
      <c r="M28" s="185"/>
      <c r="O28" s="159">
        <f t="shared" si="5"/>
        <v>0.49791666666666667</v>
      </c>
      <c r="P28" s="160" t="str">
        <f t="shared" si="6"/>
        <v>TC7&amp;16</v>
      </c>
      <c r="Q28" s="159">
        <f t="shared" si="7"/>
        <v>0.46736111111111112</v>
      </c>
      <c r="R28" s="159">
        <f t="shared" si="8"/>
        <v>0.96527777777777779</v>
      </c>
      <c r="Z28"/>
    </row>
    <row r="29" spans="2:26" ht="18.5" x14ac:dyDescent="0.45">
      <c r="B29" s="111"/>
      <c r="C29" s="133"/>
      <c r="D29" s="132"/>
      <c r="E29" s="95"/>
      <c r="F29" s="183"/>
      <c r="G29" s="183"/>
      <c r="H29" s="183"/>
      <c r="I29" s="183"/>
      <c r="J29" s="185"/>
      <c r="K29" s="185"/>
      <c r="L29" s="185"/>
      <c r="M29" s="185"/>
      <c r="O29" s="159">
        <f t="shared" si="5"/>
        <v>0</v>
      </c>
      <c r="P29" s="160">
        <f t="shared" si="6"/>
        <v>0</v>
      </c>
      <c r="Q29" s="159">
        <f t="shared" si="7"/>
        <v>0</v>
      </c>
      <c r="R29" s="159">
        <f t="shared" si="8"/>
        <v>0</v>
      </c>
      <c r="Z29"/>
    </row>
    <row r="30" spans="2:26" ht="18.5" x14ac:dyDescent="0.45">
      <c r="B30" s="111" t="s">
        <v>141</v>
      </c>
      <c r="C30" s="133">
        <v>0.48333333333333334</v>
      </c>
      <c r="D30" s="133">
        <v>0.69166666666666676</v>
      </c>
      <c r="E30" s="95">
        <f t="shared" si="9"/>
        <v>0.20833333333333343</v>
      </c>
      <c r="F30" s="179" t="str">
        <f>TC!A25</f>
        <v>Hussein Muhammad Al-Omari</v>
      </c>
      <c r="G30" s="180"/>
      <c r="H30" s="180"/>
      <c r="I30" s="181"/>
      <c r="J30" s="183" t="s">
        <v>160</v>
      </c>
      <c r="K30" s="183"/>
      <c r="L30" s="183"/>
      <c r="M30" s="183"/>
      <c r="O30" s="159">
        <f t="shared" si="5"/>
        <v>0.20833333333333343</v>
      </c>
      <c r="P30" s="160" t="str">
        <f t="shared" si="6"/>
        <v>TC10</v>
      </c>
      <c r="Q30" s="159">
        <f t="shared" si="7"/>
        <v>0.48333333333333334</v>
      </c>
      <c r="R30" s="159">
        <f t="shared" si="8"/>
        <v>0.69166666666666676</v>
      </c>
      <c r="Z30"/>
    </row>
    <row r="31" spans="2:26" ht="18.5" x14ac:dyDescent="0.45">
      <c r="B31" s="111"/>
      <c r="C31" s="133"/>
      <c r="D31" s="133"/>
      <c r="E31" s="95"/>
      <c r="F31" s="183"/>
      <c r="G31" s="183"/>
      <c r="H31" s="183"/>
      <c r="I31" s="183"/>
      <c r="J31" s="185"/>
      <c r="K31" s="185"/>
      <c r="L31" s="185"/>
      <c r="M31" s="185"/>
      <c r="O31" s="159">
        <f t="shared" si="5"/>
        <v>0</v>
      </c>
      <c r="P31" s="160">
        <f t="shared" si="6"/>
        <v>0</v>
      </c>
      <c r="Q31" s="159">
        <f t="shared" si="7"/>
        <v>0</v>
      </c>
      <c r="R31" s="159">
        <f t="shared" si="8"/>
        <v>0</v>
      </c>
      <c r="Z31"/>
    </row>
    <row r="32" spans="2:26" ht="18.5" x14ac:dyDescent="0.45">
      <c r="B32" s="111" t="s">
        <v>17</v>
      </c>
      <c r="C32" s="133">
        <v>0.5625</v>
      </c>
      <c r="D32" s="132">
        <v>0.9375</v>
      </c>
      <c r="E32" s="95">
        <f t="shared" si="9"/>
        <v>0.375</v>
      </c>
      <c r="F32" s="183" t="str">
        <f>TC!A27</f>
        <v>Abdul Ghani Ahmed Al-Nasser</v>
      </c>
      <c r="G32" s="183"/>
      <c r="H32" s="183"/>
      <c r="I32" s="183"/>
      <c r="J32" s="185"/>
      <c r="K32" s="185"/>
      <c r="L32" s="185"/>
      <c r="M32" s="185"/>
      <c r="O32" s="159">
        <f t="shared" si="5"/>
        <v>0.375</v>
      </c>
      <c r="P32" s="160" t="str">
        <f t="shared" si="6"/>
        <v>SP-D</v>
      </c>
      <c r="Q32" s="159">
        <f t="shared" si="7"/>
        <v>0.5625</v>
      </c>
      <c r="R32" s="159">
        <f t="shared" si="8"/>
        <v>0.9375</v>
      </c>
      <c r="U32"/>
      <c r="V32"/>
      <c r="W32"/>
      <c r="X32"/>
      <c r="Y32"/>
      <c r="Z32"/>
    </row>
    <row r="33" spans="2:26" ht="18.5" x14ac:dyDescent="0.45">
      <c r="B33" s="111"/>
      <c r="C33" s="133"/>
      <c r="D33" s="132"/>
      <c r="E33" s="95"/>
      <c r="F33" s="185"/>
      <c r="G33" s="185"/>
      <c r="H33" s="185"/>
      <c r="I33" s="185"/>
      <c r="J33" s="185"/>
      <c r="K33" s="185"/>
      <c r="L33" s="185"/>
      <c r="M33" s="185"/>
      <c r="O33" s="159">
        <f t="shared" si="5"/>
        <v>0</v>
      </c>
      <c r="P33" s="160">
        <f t="shared" si="6"/>
        <v>0</v>
      </c>
      <c r="Q33" s="159">
        <f t="shared" si="7"/>
        <v>0</v>
      </c>
      <c r="R33" s="159">
        <f t="shared" si="8"/>
        <v>0</v>
      </c>
      <c r="U33"/>
      <c r="V33"/>
      <c r="W33"/>
      <c r="X33"/>
      <c r="Y33"/>
      <c r="Z33"/>
    </row>
    <row r="34" spans="2:26" ht="18.5" x14ac:dyDescent="0.45">
      <c r="B34" s="111" t="s">
        <v>149</v>
      </c>
      <c r="C34" s="133">
        <v>0.59236111111111112</v>
      </c>
      <c r="D34" s="133">
        <v>0.80486111111111114</v>
      </c>
      <c r="E34" s="95">
        <f t="shared" si="9"/>
        <v>0.21250000000000002</v>
      </c>
      <c r="F34" s="183" t="str">
        <f>TC!A14</f>
        <v>Mubarak Yousef Al-Dossary</v>
      </c>
      <c r="G34" s="183"/>
      <c r="H34" s="183"/>
      <c r="I34" s="183"/>
      <c r="J34" s="185"/>
      <c r="K34" s="185"/>
      <c r="L34" s="185"/>
      <c r="M34" s="185"/>
      <c r="O34" s="159">
        <f t="shared" si="5"/>
        <v>0.21250000000000002</v>
      </c>
      <c r="P34" s="160" t="str">
        <f t="shared" si="6"/>
        <v>TC9</v>
      </c>
      <c r="Q34" s="159">
        <f t="shared" si="7"/>
        <v>0.59236111111111112</v>
      </c>
      <c r="R34" s="159">
        <f t="shared" si="8"/>
        <v>0.80486111111111114</v>
      </c>
      <c r="W34"/>
      <c r="X34"/>
      <c r="Y34"/>
      <c r="Z34"/>
    </row>
    <row r="35" spans="2:26" ht="18.5" x14ac:dyDescent="0.45">
      <c r="B35" s="111"/>
      <c r="C35" s="133"/>
      <c r="D35" s="132"/>
      <c r="E35" s="95"/>
      <c r="F35" s="183"/>
      <c r="G35" s="183"/>
      <c r="H35" s="183"/>
      <c r="I35" s="183"/>
      <c r="J35" s="185"/>
      <c r="K35" s="185"/>
      <c r="L35" s="185"/>
      <c r="M35" s="185"/>
      <c r="O35" s="159">
        <f t="shared" si="5"/>
        <v>0</v>
      </c>
      <c r="P35" s="160">
        <f t="shared" si="6"/>
        <v>0</v>
      </c>
      <c r="Q35" s="159">
        <f t="shared" si="7"/>
        <v>0</v>
      </c>
      <c r="R35" s="159">
        <f t="shared" si="8"/>
        <v>0</v>
      </c>
      <c r="U35"/>
      <c r="V35"/>
      <c r="W35"/>
      <c r="X35"/>
      <c r="Y35"/>
      <c r="Z35"/>
    </row>
    <row r="36" spans="2:26" ht="18.5" x14ac:dyDescent="0.45">
      <c r="B36" s="111" t="s">
        <v>137</v>
      </c>
      <c r="C36" s="133">
        <v>0.60416666666666663</v>
      </c>
      <c r="D36" s="133">
        <v>0.8125</v>
      </c>
      <c r="E36" s="95">
        <f t="shared" si="9"/>
        <v>0.20833333333333337</v>
      </c>
      <c r="F36" s="183" t="str">
        <f>TC!A35</f>
        <v>Shami Abdo Al-Shehri</v>
      </c>
      <c r="G36" s="183"/>
      <c r="H36" s="183"/>
      <c r="I36" s="183"/>
      <c r="J36" s="185"/>
      <c r="K36" s="185"/>
      <c r="L36" s="185"/>
      <c r="M36" s="185"/>
      <c r="O36" s="159">
        <f t="shared" si="5"/>
        <v>0.20833333333333337</v>
      </c>
      <c r="P36" s="160" t="str">
        <f t="shared" si="6"/>
        <v>TC12</v>
      </c>
      <c r="Q36" s="159">
        <f t="shared" si="7"/>
        <v>0.60416666666666663</v>
      </c>
      <c r="R36" s="159">
        <f t="shared" si="8"/>
        <v>0.8125</v>
      </c>
      <c r="U36"/>
      <c r="V36"/>
      <c r="W36"/>
      <c r="X36"/>
      <c r="Y36"/>
      <c r="Z36"/>
    </row>
    <row r="37" spans="2:26" ht="18.5" x14ac:dyDescent="0.45">
      <c r="B37" s="111"/>
      <c r="C37" s="133"/>
      <c r="D37" s="132"/>
      <c r="E37" s="95"/>
      <c r="F37" s="183"/>
      <c r="G37" s="183"/>
      <c r="H37" s="183"/>
      <c r="I37" s="183"/>
      <c r="J37" s="185"/>
      <c r="K37" s="185"/>
      <c r="L37" s="185"/>
      <c r="M37" s="185"/>
      <c r="O37" s="159">
        <f t="shared" si="5"/>
        <v>0</v>
      </c>
      <c r="P37" s="160">
        <f t="shared" si="6"/>
        <v>0</v>
      </c>
      <c r="Q37" s="159">
        <f t="shared" si="7"/>
        <v>0</v>
      </c>
      <c r="R37" s="159">
        <f t="shared" si="8"/>
        <v>0</v>
      </c>
      <c r="U37"/>
      <c r="V37"/>
      <c r="W37"/>
      <c r="X37"/>
      <c r="Y37"/>
      <c r="Z37"/>
    </row>
    <row r="38" spans="2:26" ht="18.5" x14ac:dyDescent="0.45">
      <c r="B38" s="111" t="s">
        <v>16</v>
      </c>
      <c r="C38" s="133">
        <v>0.62291666666666667</v>
      </c>
      <c r="D38" s="133">
        <v>0.84722222222222221</v>
      </c>
      <c r="E38" s="95">
        <f t="shared" si="9"/>
        <v>0.22430555555555554</v>
      </c>
      <c r="F38" s="183" t="str">
        <f>TC!A17</f>
        <v>Humim Abdul Rahman Al-Dossary</v>
      </c>
      <c r="G38" s="183"/>
      <c r="H38" s="183"/>
      <c r="I38" s="183"/>
      <c r="J38" s="183" t="s">
        <v>169</v>
      </c>
      <c r="K38" s="183"/>
      <c r="L38" s="183"/>
      <c r="M38" s="183"/>
      <c r="O38" s="159">
        <f t="shared" si="5"/>
        <v>0.22430555555555554</v>
      </c>
      <c r="P38" s="160" t="str">
        <f t="shared" si="6"/>
        <v>TC13</v>
      </c>
      <c r="Q38" s="159">
        <f t="shared" si="7"/>
        <v>0.62291666666666667</v>
      </c>
      <c r="R38" s="159">
        <f t="shared" si="8"/>
        <v>0.84722222222222221</v>
      </c>
      <c r="U38"/>
      <c r="V38"/>
      <c r="W38"/>
      <c r="X38"/>
      <c r="Y38"/>
      <c r="Z38"/>
    </row>
    <row r="39" spans="2:26" ht="18.5" x14ac:dyDescent="0.45">
      <c r="B39" s="111"/>
      <c r="C39" s="133"/>
      <c r="D39" s="132"/>
      <c r="E39" s="95"/>
      <c r="F39" s="183"/>
      <c r="G39" s="183"/>
      <c r="H39" s="183"/>
      <c r="I39" s="183"/>
      <c r="J39" s="185"/>
      <c r="K39" s="185"/>
      <c r="L39" s="185"/>
      <c r="M39" s="185"/>
      <c r="O39" s="159">
        <f t="shared" si="5"/>
        <v>0</v>
      </c>
      <c r="P39" s="160">
        <f t="shared" si="6"/>
        <v>0</v>
      </c>
      <c r="Q39" s="159">
        <f t="shared" si="7"/>
        <v>0</v>
      </c>
      <c r="R39" s="159">
        <f t="shared" si="8"/>
        <v>0</v>
      </c>
      <c r="U39"/>
      <c r="V39"/>
      <c r="W39"/>
      <c r="X39"/>
      <c r="Y39"/>
      <c r="Z39"/>
    </row>
    <row r="40" spans="2:26" ht="18.5" x14ac:dyDescent="0.45">
      <c r="B40" s="111" t="s">
        <v>142</v>
      </c>
      <c r="C40" s="133">
        <v>0.67083333333333328</v>
      </c>
      <c r="D40" s="133">
        <v>0.88055555555555554</v>
      </c>
      <c r="E40" s="95">
        <f t="shared" si="9"/>
        <v>0.20972222222222225</v>
      </c>
      <c r="F40" s="183" t="str">
        <f>TC!A32</f>
        <v>Ali Hussein Al-Olaiwi</v>
      </c>
      <c r="G40" s="183"/>
      <c r="H40" s="183"/>
      <c r="I40" s="183"/>
      <c r="J40" s="185"/>
      <c r="K40" s="185"/>
      <c r="L40" s="185"/>
      <c r="M40" s="185"/>
      <c r="O40" s="159">
        <f t="shared" si="5"/>
        <v>0.20972222222222225</v>
      </c>
      <c r="P40" s="160" t="str">
        <f t="shared" si="6"/>
        <v>TC14</v>
      </c>
      <c r="Q40" s="159">
        <f t="shared" si="7"/>
        <v>0.67083333333333328</v>
      </c>
      <c r="R40" s="159">
        <f t="shared" si="8"/>
        <v>0.88055555555555554</v>
      </c>
      <c r="U40"/>
      <c r="V40"/>
      <c r="W40"/>
      <c r="X40"/>
      <c r="Y40"/>
      <c r="Z40"/>
    </row>
    <row r="41" spans="2:26" ht="18.5" x14ac:dyDescent="0.45">
      <c r="B41" s="111"/>
      <c r="C41" s="133"/>
      <c r="D41" s="132"/>
      <c r="E41" s="95"/>
      <c r="F41" s="183"/>
      <c r="G41" s="183"/>
      <c r="H41" s="183"/>
      <c r="I41" s="183"/>
      <c r="J41" s="185"/>
      <c r="K41" s="185"/>
      <c r="L41" s="185"/>
      <c r="M41" s="185"/>
      <c r="O41" s="159">
        <f t="shared" si="5"/>
        <v>0</v>
      </c>
      <c r="P41" s="160">
        <f t="shared" si="6"/>
        <v>0</v>
      </c>
      <c r="Q41" s="159">
        <f t="shared" si="7"/>
        <v>0</v>
      </c>
      <c r="R41" s="159">
        <f t="shared" si="8"/>
        <v>0</v>
      </c>
      <c r="U41"/>
      <c r="V41"/>
      <c r="W41"/>
      <c r="X41"/>
      <c r="Y41"/>
      <c r="Z41"/>
    </row>
    <row r="42" spans="2:26" ht="18.5" x14ac:dyDescent="0.45">
      <c r="B42" s="111" t="s">
        <v>138</v>
      </c>
      <c r="C42" s="133">
        <v>0.78263888888888888</v>
      </c>
      <c r="D42" s="133">
        <v>0.99513888888888891</v>
      </c>
      <c r="E42" s="95">
        <f t="shared" si="9"/>
        <v>0.21250000000000002</v>
      </c>
      <c r="F42" s="183" t="str">
        <f>TC!A22</f>
        <v>Ahmed Jassim Al-Hussein</v>
      </c>
      <c r="G42" s="183"/>
      <c r="H42" s="183"/>
      <c r="I42" s="183"/>
      <c r="J42" s="185"/>
      <c r="K42" s="185"/>
      <c r="L42" s="185"/>
      <c r="M42" s="185"/>
      <c r="O42" s="159">
        <f t="shared" si="5"/>
        <v>0.21250000000000002</v>
      </c>
      <c r="P42" s="160" t="str">
        <f t="shared" si="6"/>
        <v>TC17</v>
      </c>
      <c r="Q42" s="159">
        <f t="shared" si="7"/>
        <v>0.78263888888888888</v>
      </c>
      <c r="R42" s="159">
        <f t="shared" si="8"/>
        <v>0.99513888888888891</v>
      </c>
      <c r="U42"/>
      <c r="V42"/>
      <c r="W42"/>
      <c r="X42"/>
      <c r="Y42"/>
      <c r="Z42"/>
    </row>
    <row r="43" spans="2:26" ht="18.5" x14ac:dyDescent="0.45">
      <c r="B43" s="111"/>
      <c r="C43" s="133"/>
      <c r="D43" s="133"/>
      <c r="E43" s="95"/>
      <c r="F43" s="183"/>
      <c r="G43" s="183"/>
      <c r="H43" s="183"/>
      <c r="I43" s="183"/>
      <c r="J43" s="185"/>
      <c r="K43" s="185"/>
      <c r="L43" s="185"/>
      <c r="M43" s="185"/>
      <c r="O43" s="159">
        <f t="shared" si="5"/>
        <v>0</v>
      </c>
      <c r="P43" s="160">
        <f t="shared" si="6"/>
        <v>0</v>
      </c>
      <c r="Q43" s="159">
        <f t="shared" si="7"/>
        <v>0</v>
      </c>
      <c r="R43" s="159">
        <f t="shared" si="8"/>
        <v>0</v>
      </c>
      <c r="U43"/>
      <c r="V43"/>
      <c r="W43"/>
      <c r="X43"/>
      <c r="Y43"/>
      <c r="Z43"/>
    </row>
    <row r="44" spans="2:26" ht="18.5" x14ac:dyDescent="0.45">
      <c r="B44" s="111" t="s">
        <v>150</v>
      </c>
      <c r="C44" s="133">
        <v>0.79027777777777775</v>
      </c>
      <c r="D44" s="133">
        <v>0.99861111111111101</v>
      </c>
      <c r="E44" s="95">
        <f t="shared" si="9"/>
        <v>0.20833333333333326</v>
      </c>
      <c r="F44" s="189" t="str">
        <f>TC!A13</f>
        <v>Saeed Saleh Al-Harthi</v>
      </c>
      <c r="G44" s="190"/>
      <c r="H44" s="190"/>
      <c r="I44" s="191"/>
      <c r="J44" s="183" t="s">
        <v>164</v>
      </c>
      <c r="K44" s="183"/>
      <c r="L44" s="183"/>
      <c r="M44" s="183"/>
      <c r="O44" s="159">
        <f t="shared" si="5"/>
        <v>0.20833333333333326</v>
      </c>
      <c r="P44" s="160" t="str">
        <f t="shared" si="6"/>
        <v>TC18</v>
      </c>
      <c r="Q44" s="159">
        <f t="shared" si="7"/>
        <v>0.79027777777777775</v>
      </c>
      <c r="R44" s="159">
        <f t="shared" si="8"/>
        <v>0.99861111111111101</v>
      </c>
      <c r="U44"/>
      <c r="V44"/>
      <c r="W44"/>
      <c r="X44"/>
      <c r="Y44"/>
      <c r="Z44"/>
    </row>
    <row r="45" spans="2:26" ht="18.5" x14ac:dyDescent="0.45">
      <c r="B45" s="111"/>
      <c r="C45" s="133"/>
      <c r="D45" s="132"/>
      <c r="E45" s="95"/>
      <c r="F45" s="183"/>
      <c r="G45" s="183"/>
      <c r="H45" s="183"/>
      <c r="I45" s="183"/>
      <c r="J45" s="185"/>
      <c r="K45" s="185"/>
      <c r="L45" s="185"/>
      <c r="M45" s="185"/>
      <c r="O45" s="159">
        <f t="shared" si="5"/>
        <v>0</v>
      </c>
      <c r="P45" s="160">
        <f t="shared" si="6"/>
        <v>0</v>
      </c>
      <c r="Q45" s="159">
        <f t="shared" si="7"/>
        <v>0</v>
      </c>
      <c r="R45" s="159">
        <f t="shared" si="8"/>
        <v>0</v>
      </c>
      <c r="U45"/>
      <c r="V45"/>
      <c r="W45"/>
      <c r="X45"/>
      <c r="Y45"/>
      <c r="Z45"/>
    </row>
    <row r="46" spans="2:26" ht="18.5" x14ac:dyDescent="0.45">
      <c r="B46" s="111" t="s">
        <v>135</v>
      </c>
      <c r="C46" s="133">
        <v>0.9</v>
      </c>
      <c r="D46" s="133">
        <v>1.3187500000000001</v>
      </c>
      <c r="E46" s="95">
        <f t="shared" si="9"/>
        <v>0.41875000000000007</v>
      </c>
      <c r="F46" s="183" t="str">
        <f>TC!A33</f>
        <v>Habib Mahdi Al-Jittil</v>
      </c>
      <c r="G46" s="183"/>
      <c r="H46" s="183"/>
      <c r="I46" s="183"/>
      <c r="J46" s="185"/>
      <c r="K46" s="185"/>
      <c r="L46" s="185"/>
      <c r="M46" s="185"/>
      <c r="O46" s="159">
        <f t="shared" si="5"/>
        <v>0.41875000000000007</v>
      </c>
      <c r="P46" s="160" t="str">
        <f t="shared" si="6"/>
        <v>TC19&amp;2</v>
      </c>
      <c r="Q46" s="159">
        <f t="shared" si="7"/>
        <v>0.9</v>
      </c>
      <c r="R46" s="159">
        <f t="shared" si="8"/>
        <v>1.3187500000000001</v>
      </c>
      <c r="Y46"/>
      <c r="Z46"/>
    </row>
    <row r="47" spans="2:26" ht="18.5" x14ac:dyDescent="0.45">
      <c r="B47" s="111"/>
      <c r="C47" s="45"/>
      <c r="D47" s="95"/>
      <c r="E47" s="95"/>
      <c r="F47" s="183"/>
      <c r="G47" s="183"/>
      <c r="H47" s="183"/>
      <c r="I47" s="183"/>
      <c r="J47" s="185"/>
      <c r="K47" s="185"/>
      <c r="L47" s="185"/>
      <c r="M47" s="185"/>
      <c r="O47" s="159">
        <f t="shared" si="5"/>
        <v>0</v>
      </c>
      <c r="P47" s="160">
        <f t="shared" si="6"/>
        <v>0</v>
      </c>
      <c r="Q47" s="159">
        <f t="shared" si="7"/>
        <v>0</v>
      </c>
      <c r="R47" s="159">
        <f t="shared" si="8"/>
        <v>0</v>
      </c>
      <c r="Y47"/>
      <c r="Z47"/>
    </row>
    <row r="48" spans="2:26" ht="18.5" x14ac:dyDescent="0.45">
      <c r="B48" s="50"/>
      <c r="C48" s="51"/>
      <c r="D48" s="51"/>
      <c r="E48" s="51"/>
      <c r="F48" s="50"/>
      <c r="G48" s="50"/>
      <c r="H48" s="50"/>
      <c r="I48" s="50"/>
      <c r="J48" s="50"/>
      <c r="K48" s="50"/>
      <c r="L48" s="50"/>
      <c r="M48" s="50"/>
      <c r="O48" s="159">
        <f t="shared" si="5"/>
        <v>0</v>
      </c>
      <c r="P48" s="160">
        <f t="shared" si="6"/>
        <v>0</v>
      </c>
      <c r="Q48" s="159">
        <f t="shared" si="7"/>
        <v>0</v>
      </c>
      <c r="R48" s="159">
        <f t="shared" si="8"/>
        <v>0</v>
      </c>
      <c r="Y48"/>
      <c r="Z48"/>
    </row>
    <row r="49" spans="2:26" x14ac:dyDescent="0.35">
      <c r="O49" s="159">
        <f t="shared" si="5"/>
        <v>0</v>
      </c>
      <c r="P49" s="160">
        <f t="shared" si="6"/>
        <v>0</v>
      </c>
      <c r="Q49" s="159">
        <f t="shared" si="7"/>
        <v>0</v>
      </c>
      <c r="R49" s="159">
        <f t="shared" si="8"/>
        <v>0</v>
      </c>
    </row>
    <row r="50" spans="2:26" ht="18.5" x14ac:dyDescent="0.45">
      <c r="B50" s="46" t="s">
        <v>103</v>
      </c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O50" s="159">
        <f t="shared" si="5"/>
        <v>0</v>
      </c>
      <c r="P50" s="160" t="str">
        <f t="shared" si="6"/>
        <v>Off Roster</v>
      </c>
      <c r="Q50" s="159">
        <f t="shared" si="7"/>
        <v>0</v>
      </c>
      <c r="R50" s="159">
        <f t="shared" si="8"/>
        <v>0</v>
      </c>
    </row>
    <row r="51" spans="2:26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82" t="s">
        <v>38</v>
      </c>
      <c r="G51" s="182"/>
      <c r="H51" s="182"/>
      <c r="I51" s="182"/>
      <c r="J51" s="192" t="s">
        <v>102</v>
      </c>
      <c r="K51" s="192"/>
      <c r="L51" s="192"/>
      <c r="M51" s="193"/>
      <c r="O51" s="159" t="str">
        <f t="shared" si="5"/>
        <v>Hours</v>
      </c>
      <c r="P51" s="160" t="str">
        <f t="shared" si="6"/>
        <v>Activity</v>
      </c>
      <c r="Q51" s="159" t="str">
        <f t="shared" si="7"/>
        <v>On Duty</v>
      </c>
      <c r="R51" s="159" t="str">
        <f t="shared" si="8"/>
        <v>Off Duty</v>
      </c>
    </row>
    <row r="52" spans="2:26" ht="18.5" x14ac:dyDescent="0.45">
      <c r="B52" s="100" t="s">
        <v>163</v>
      </c>
      <c r="C52" s="45">
        <v>0.375</v>
      </c>
      <c r="D52" s="45">
        <v>0.625</v>
      </c>
      <c r="E52" s="45">
        <v>0.25</v>
      </c>
      <c r="F52" s="179" t="str">
        <f>TC!A37</f>
        <v>Salem Mahdi Al Shaiban</v>
      </c>
      <c r="G52" s="180"/>
      <c r="H52" s="180"/>
      <c r="I52" s="181"/>
      <c r="J52" s="181"/>
      <c r="K52" s="184"/>
      <c r="L52" s="184"/>
      <c r="M52" s="184"/>
      <c r="O52" s="159">
        <f t="shared" si="5"/>
        <v>0.25</v>
      </c>
      <c r="P52" s="160" t="str">
        <f t="shared" si="6"/>
        <v>TRG</v>
      </c>
      <c r="Q52" s="159">
        <f t="shared" si="7"/>
        <v>0.375</v>
      </c>
      <c r="R52" s="159">
        <f t="shared" si="8"/>
        <v>0.625</v>
      </c>
    </row>
    <row r="53" spans="2:26" ht="18.5" x14ac:dyDescent="0.45">
      <c r="B53" s="100" t="s">
        <v>163</v>
      </c>
      <c r="C53" s="45">
        <v>0.375</v>
      </c>
      <c r="D53" s="45">
        <v>0.625</v>
      </c>
      <c r="E53" s="45">
        <v>0.25</v>
      </c>
      <c r="F53" s="179" t="str">
        <f>TC!A24</f>
        <v>Mohammed Abdul Karim Al Mazni</v>
      </c>
      <c r="G53" s="180"/>
      <c r="H53" s="180"/>
      <c r="I53" s="181"/>
      <c r="J53" s="181"/>
      <c r="K53" s="184"/>
      <c r="L53" s="184"/>
      <c r="M53" s="184"/>
      <c r="O53" s="159">
        <f t="shared" si="5"/>
        <v>0.25</v>
      </c>
      <c r="P53" s="160" t="str">
        <f t="shared" si="6"/>
        <v>TRG</v>
      </c>
      <c r="Q53" s="159">
        <f t="shared" si="7"/>
        <v>0.375</v>
      </c>
      <c r="R53" s="159">
        <f t="shared" si="8"/>
        <v>0.625</v>
      </c>
    </row>
    <row r="54" spans="2:26" ht="18.5" x14ac:dyDescent="0.45">
      <c r="B54" s="100" t="s">
        <v>163</v>
      </c>
      <c r="C54" s="45">
        <v>0.375</v>
      </c>
      <c r="D54" s="45">
        <v>0.625</v>
      </c>
      <c r="E54" s="45">
        <v>0.25</v>
      </c>
      <c r="F54" s="183" t="str">
        <f>TC!A21</f>
        <v>Faisal Turki Abu Falasa</v>
      </c>
      <c r="G54" s="183"/>
      <c r="H54" s="183"/>
      <c r="I54" s="183"/>
      <c r="J54" s="181"/>
      <c r="K54" s="184"/>
      <c r="L54" s="184"/>
      <c r="M54" s="184"/>
      <c r="O54" s="159">
        <f t="shared" si="5"/>
        <v>0.25</v>
      </c>
      <c r="P54" s="160" t="str">
        <f t="shared" si="6"/>
        <v>TRG</v>
      </c>
      <c r="Q54" s="159">
        <f t="shared" si="7"/>
        <v>0.375</v>
      </c>
      <c r="R54" s="159">
        <f t="shared" si="8"/>
        <v>0.625</v>
      </c>
    </row>
    <row r="55" spans="2:26" ht="18.5" x14ac:dyDescent="0.45">
      <c r="B55" s="100" t="s">
        <v>166</v>
      </c>
      <c r="C55" s="45">
        <v>0.33333333333333331</v>
      </c>
      <c r="D55" s="45">
        <v>0.66666666666666663</v>
      </c>
      <c r="E55" s="45">
        <v>0.33333333333333331</v>
      </c>
      <c r="F55" s="179" t="str">
        <f>TC!A8</f>
        <v>Rajeh Hussein Al-Harith</v>
      </c>
      <c r="G55" s="180"/>
      <c r="H55" s="180"/>
      <c r="I55" s="181"/>
      <c r="J55" s="181"/>
      <c r="K55" s="184"/>
      <c r="L55" s="184"/>
      <c r="M55" s="184"/>
      <c r="O55" s="159">
        <f t="shared" si="5"/>
        <v>0.33333333333333331</v>
      </c>
      <c r="P55" s="160" t="str">
        <f t="shared" si="6"/>
        <v>DET</v>
      </c>
      <c r="Q55" s="159">
        <f t="shared" si="7"/>
        <v>0.33333333333333331</v>
      </c>
      <c r="R55" s="159">
        <f t="shared" si="8"/>
        <v>0.66666666666666663</v>
      </c>
    </row>
    <row r="57" spans="2:26" s="41" customFormat="1" ht="18.5" x14ac:dyDescent="0.45">
      <c r="B57" s="48" t="s">
        <v>105</v>
      </c>
      <c r="C57" s="47"/>
      <c r="D57" s="47"/>
      <c r="F57" s="47"/>
      <c r="G57" s="47"/>
      <c r="I57" s="48" t="s">
        <v>106</v>
      </c>
      <c r="J57" s="47"/>
      <c r="L57" s="47"/>
      <c r="M57" s="49"/>
      <c r="N57" s="49"/>
      <c r="O57" s="49"/>
      <c r="P57" s="161"/>
      <c r="Q57" s="49"/>
      <c r="R57" s="49"/>
      <c r="S57" s="49"/>
      <c r="T57" s="49"/>
      <c r="U57" s="49"/>
      <c r="V57" s="49"/>
      <c r="W57" s="49"/>
      <c r="X57" s="49"/>
      <c r="Y57" s="49"/>
      <c r="Z57" s="49"/>
    </row>
    <row r="58" spans="2:26" ht="18.5" x14ac:dyDescent="0.45">
      <c r="B58" s="44" t="s">
        <v>107</v>
      </c>
      <c r="C58" s="182" t="s">
        <v>38</v>
      </c>
      <c r="D58" s="182"/>
      <c r="E58" s="182"/>
      <c r="F58" s="182"/>
      <c r="I58" s="182" t="s">
        <v>38</v>
      </c>
      <c r="J58" s="182"/>
      <c r="K58" s="182"/>
      <c r="L58" s="182"/>
    </row>
    <row r="59" spans="2:26" ht="18.5" x14ac:dyDescent="0.45">
      <c r="B59" s="100" t="s">
        <v>158</v>
      </c>
      <c r="C59" s="183" t="str">
        <f>TC!A30</f>
        <v>Salman Al-Shammari</v>
      </c>
      <c r="D59" s="183"/>
      <c r="E59" s="183"/>
      <c r="F59" s="183"/>
      <c r="I59" s="179" t="str">
        <f>TC!A31</f>
        <v>Mohammed Ibrahim Al-Melifi</v>
      </c>
      <c r="J59" s="180"/>
      <c r="K59" s="180"/>
      <c r="L59" s="181"/>
    </row>
    <row r="60" spans="2:26" ht="18.5" x14ac:dyDescent="0.45">
      <c r="B60" s="100" t="s">
        <v>158</v>
      </c>
      <c r="C60" s="183" t="str">
        <f>TC!A20</f>
        <v xml:space="preserve">Nasser Jamaan Al-Ghamdi </v>
      </c>
      <c r="D60" s="183"/>
      <c r="E60" s="183"/>
      <c r="F60" s="183"/>
      <c r="I60" s="179" t="str">
        <f>TC!A12</f>
        <v>Abduleilah Ali Ibrahim</v>
      </c>
      <c r="J60" s="180"/>
      <c r="K60" s="180"/>
      <c r="L60" s="181"/>
    </row>
    <row r="61" spans="2:26" ht="18.5" x14ac:dyDescent="0.45">
      <c r="B61" s="100"/>
      <c r="C61" s="186"/>
      <c r="D61" s="187"/>
      <c r="E61" s="187"/>
      <c r="F61" s="188"/>
      <c r="I61" s="179" t="str">
        <f>TC!A16</f>
        <v>Ahmed Abdulaziz Al-Ghwainem</v>
      </c>
      <c r="J61" s="180"/>
      <c r="K61" s="180"/>
      <c r="L61" s="181"/>
    </row>
    <row r="62" spans="2:26" ht="18.5" x14ac:dyDescent="0.45">
      <c r="B62" s="100"/>
      <c r="C62" s="184"/>
      <c r="D62" s="184"/>
      <c r="E62" s="184"/>
      <c r="F62" s="184"/>
      <c r="I62" s="179" t="str">
        <f>TC!A18</f>
        <v>Saad Saeed Al-Omari</v>
      </c>
      <c r="J62" s="180"/>
      <c r="K62" s="180"/>
      <c r="L62" s="181"/>
    </row>
    <row r="63" spans="2:26" ht="18.5" x14ac:dyDescent="0.45">
      <c r="B63" s="100"/>
      <c r="C63" s="179"/>
      <c r="D63" s="180"/>
      <c r="E63" s="180"/>
      <c r="F63" s="181"/>
      <c r="I63" s="189" t="str">
        <f>TC!A28</f>
        <v xml:space="preserve">Fayez Ahmed Al-Shehri </v>
      </c>
      <c r="J63" s="190"/>
      <c r="K63" s="190"/>
      <c r="L63" s="191"/>
    </row>
    <row r="64" spans="2:26" ht="18.5" x14ac:dyDescent="0.45">
      <c r="B64" s="167"/>
      <c r="C64" s="153"/>
      <c r="D64" s="153"/>
      <c r="E64" s="153"/>
      <c r="F64" s="153"/>
      <c r="I64" s="163" t="str">
        <f>TC!A15</f>
        <v>Abdul Hamid Taher Al-Awad</v>
      </c>
      <c r="J64" s="164"/>
      <c r="K64" s="164"/>
      <c r="L64" s="165"/>
    </row>
    <row r="65" spans="9:26" ht="18.5" x14ac:dyDescent="0.45">
      <c r="I65" s="179" t="str">
        <f>TC!A29</f>
        <v xml:space="preserve">Saleh Abdullah Al-Shamrani </v>
      </c>
      <c r="J65" s="180"/>
      <c r="K65" s="180"/>
      <c r="L65" s="181"/>
    </row>
    <row r="66" spans="9:26" ht="18.5" x14ac:dyDescent="0.45">
      <c r="I66" s="178"/>
      <c r="J66" s="178"/>
      <c r="K66" s="178"/>
      <c r="L66" s="178"/>
    </row>
    <row r="68" spans="9:26" x14ac:dyDescent="0.35">
      <c r="O68" s="73"/>
      <c r="P68" s="162"/>
      <c r="U68"/>
      <c r="V68"/>
      <c r="W68"/>
      <c r="X68"/>
      <c r="Y68"/>
      <c r="Z68"/>
    </row>
    <row r="69" spans="9:26" x14ac:dyDescent="0.35">
      <c r="O69" s="73"/>
      <c r="P69" s="162"/>
      <c r="U69"/>
      <c r="V69"/>
      <c r="W69"/>
      <c r="X69"/>
      <c r="Y69"/>
      <c r="Z69"/>
    </row>
    <row r="70" spans="9:26" x14ac:dyDescent="0.35">
      <c r="O70" s="73"/>
      <c r="P70" s="162"/>
      <c r="U70"/>
      <c r="V70"/>
      <c r="W70"/>
      <c r="X70"/>
      <c r="Y70"/>
      <c r="Z70"/>
    </row>
  </sheetData>
  <mergeCells count="106">
    <mergeCell ref="F27:I27"/>
    <mergeCell ref="F29:I29"/>
    <mergeCell ref="F25:I25"/>
    <mergeCell ref="F23:I23"/>
    <mergeCell ref="F21:I21"/>
    <mergeCell ref="F41:I41"/>
    <mergeCell ref="F45:I45"/>
    <mergeCell ref="F37:I37"/>
    <mergeCell ref="F39:I39"/>
    <mergeCell ref="F26:I26"/>
    <mergeCell ref="B4:C4"/>
    <mergeCell ref="D4:E4"/>
    <mergeCell ref="F8:I8"/>
    <mergeCell ref="J8:M8"/>
    <mergeCell ref="F11:I11"/>
    <mergeCell ref="J11:M11"/>
    <mergeCell ref="J17:M17"/>
    <mergeCell ref="F38:I38"/>
    <mergeCell ref="F13:I13"/>
    <mergeCell ref="J13:M13"/>
    <mergeCell ref="J14:M14"/>
    <mergeCell ref="J12:M12"/>
    <mergeCell ref="J15:M15"/>
    <mergeCell ref="F12:I12"/>
    <mergeCell ref="J16:M16"/>
    <mergeCell ref="J10:M10"/>
    <mergeCell ref="F17:I17"/>
    <mergeCell ref="F10:I10"/>
    <mergeCell ref="F9:I9"/>
    <mergeCell ref="J9:M9"/>
    <mergeCell ref="F15:I15"/>
    <mergeCell ref="J18:M18"/>
    <mergeCell ref="J19:M19"/>
    <mergeCell ref="F18:I18"/>
    <mergeCell ref="I62:L62"/>
    <mergeCell ref="J20:M20"/>
    <mergeCell ref="J39:M39"/>
    <mergeCell ref="J36:M36"/>
    <mergeCell ref="J37:M37"/>
    <mergeCell ref="J38:M38"/>
    <mergeCell ref="F14:I14"/>
    <mergeCell ref="F42:I42"/>
    <mergeCell ref="J28:M28"/>
    <mergeCell ref="J25:M25"/>
    <mergeCell ref="J26:M26"/>
    <mergeCell ref="J23:M23"/>
    <mergeCell ref="J30:M30"/>
    <mergeCell ref="J32:M32"/>
    <mergeCell ref="F34:I34"/>
    <mergeCell ref="F31:I31"/>
    <mergeCell ref="J31:M31"/>
    <mergeCell ref="F19:I19"/>
    <mergeCell ref="J47:M47"/>
    <mergeCell ref="F30:I30"/>
    <mergeCell ref="J43:M43"/>
    <mergeCell ref="J44:M44"/>
    <mergeCell ref="C59:F59"/>
    <mergeCell ref="F32:I32"/>
    <mergeCell ref="F55:I55"/>
    <mergeCell ref="I60:L60"/>
    <mergeCell ref="F16:I16"/>
    <mergeCell ref="F52:I52"/>
    <mergeCell ref="F40:I40"/>
    <mergeCell ref="J46:M46"/>
    <mergeCell ref="I58:L58"/>
    <mergeCell ref="I59:L59"/>
    <mergeCell ref="C60:F60"/>
    <mergeCell ref="J51:M51"/>
    <mergeCell ref="F53:I53"/>
    <mergeCell ref="J40:M40"/>
    <mergeCell ref="J41:M41"/>
    <mergeCell ref="J42:M42"/>
    <mergeCell ref="J45:M45"/>
    <mergeCell ref="J24:M24"/>
    <mergeCell ref="F43:I43"/>
    <mergeCell ref="J21:M21"/>
    <mergeCell ref="J22:M22"/>
    <mergeCell ref="F20:I20"/>
    <mergeCell ref="F44:I44"/>
    <mergeCell ref="J55:M55"/>
    <mergeCell ref="F36:I36"/>
    <mergeCell ref="F47:I47"/>
    <mergeCell ref="I66:L66"/>
    <mergeCell ref="I65:L65"/>
    <mergeCell ref="F51:I51"/>
    <mergeCell ref="F54:I54"/>
    <mergeCell ref="F24:I24"/>
    <mergeCell ref="I61:L61"/>
    <mergeCell ref="F22:I22"/>
    <mergeCell ref="J53:M53"/>
    <mergeCell ref="J54:M54"/>
    <mergeCell ref="J34:M34"/>
    <mergeCell ref="F35:I35"/>
    <mergeCell ref="J35:M35"/>
    <mergeCell ref="J52:M52"/>
    <mergeCell ref="F46:I46"/>
    <mergeCell ref="F28:I28"/>
    <mergeCell ref="C63:F63"/>
    <mergeCell ref="C61:F61"/>
    <mergeCell ref="J33:M33"/>
    <mergeCell ref="F33:I33"/>
    <mergeCell ref="C62:F62"/>
    <mergeCell ref="J29:M29"/>
    <mergeCell ref="C58:F58"/>
    <mergeCell ref="I63:L63"/>
    <mergeCell ref="J27:M27"/>
  </mergeCells>
  <conditionalFormatting sqref="C12:D17 C19:D21">
    <cfRule type="containsText" dxfId="123" priority="12" operator="containsText" text="SP">
      <formula>NOT(ISERROR(SEARCH("SP",C12)))</formula>
    </cfRule>
  </conditionalFormatting>
  <conditionalFormatting sqref="C23:D25 C27:D27 C29:D29">
    <cfRule type="containsText" dxfId="122" priority="25" operator="containsText" text="SP">
      <formula>NOT(ISERROR(SEARCH("SP",C23)))</formula>
    </cfRule>
  </conditionalFormatting>
  <conditionalFormatting sqref="C35:D47">
    <cfRule type="containsText" dxfId="121" priority="14" operator="containsText" text="SP">
      <formula>NOT(ISERROR(SEARCH("SP",C35)))</formula>
    </cfRule>
  </conditionalFormatting>
  <conditionalFormatting sqref="C18:E18">
    <cfRule type="containsText" dxfId="120" priority="8" operator="containsText" text="SP">
      <formula>NOT(ISERROR(SEARCH("SP",C18)))</formula>
    </cfRule>
  </conditionalFormatting>
  <conditionalFormatting sqref="C30:E34">
    <cfRule type="containsText" dxfId="119" priority="10" operator="containsText" text="SP">
      <formula>NOT(ISERROR(SEARCH("SP",C30)))</formula>
    </cfRule>
  </conditionalFormatting>
  <conditionalFormatting sqref="D10:E10">
    <cfRule type="containsText" dxfId="118" priority="3" operator="containsText" text="SP">
      <formula>NOT(ISERROR(SEARCH("SP",D10)))</formula>
    </cfRule>
  </conditionalFormatting>
  <conditionalFormatting sqref="E12 E14 E16 E20 C22:E22 E24 C26:E26 C28:E28 E36 E38 E40 E42 E44 E46">
    <cfRule type="containsText" dxfId="117" priority="11" operator="containsText" text="SP">
      <formula>NOT(ISERROR(SEARCH("SP",C12)))</formula>
    </cfRule>
  </conditionalFormatting>
  <conditionalFormatting sqref="S16">
    <cfRule type="containsText" dxfId="116" priority="842" operator="containsText" text="SP">
      <formula>NOT(ISERROR(SEARCH("SP",S16)))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2:W65"/>
  <sheetViews>
    <sheetView showGridLines="0" topLeftCell="A21" zoomScale="64" zoomScaleNormal="55" workbookViewId="0">
      <selection activeCell="B30" sqref="B30:I32"/>
    </sheetView>
  </sheetViews>
  <sheetFormatPr defaultRowHeight="14.5" x14ac:dyDescent="0.35"/>
  <cols>
    <col min="2" max="2" width="15.7265625" customWidth="1"/>
    <col min="3" max="3" width="10.453125" customWidth="1"/>
    <col min="4" max="4" width="10" customWidth="1"/>
    <col min="5" max="5" width="9.7265625" customWidth="1"/>
    <col min="9" max="9" width="18.1796875" customWidth="1"/>
    <col min="14" max="14" width="8.7265625" style="73"/>
    <col min="15" max="15" width="8.7265625" style="73" hidden="1" customWidth="1"/>
    <col min="16" max="16" width="8.7265625" style="162" hidden="1" customWidth="1"/>
    <col min="17" max="18" width="9.1796875" style="73" hidden="1" customWidth="1"/>
    <col min="19" max="21" width="8.7265625" style="73"/>
  </cols>
  <sheetData>
    <row r="2" spans="2:21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1" ht="24" customHeight="1" x14ac:dyDescent="0.65">
      <c r="B4" s="194" t="s">
        <v>1</v>
      </c>
      <c r="C4" s="194"/>
      <c r="D4" s="195">
        <f>'DAS Sun'!D4:E4+1</f>
        <v>45929</v>
      </c>
      <c r="E4" s="195"/>
    </row>
    <row r="5" spans="2:21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1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21" ht="18.5" x14ac:dyDescent="0.45">
      <c r="B9" s="104"/>
      <c r="C9" s="45"/>
      <c r="D9" s="95"/>
      <c r="E9" s="95"/>
      <c r="F9" s="183"/>
      <c r="G9" s="183"/>
      <c r="H9" s="183"/>
      <c r="I9" s="183"/>
      <c r="J9" s="185"/>
      <c r="K9" s="185"/>
      <c r="L9" s="185"/>
      <c r="M9" s="185"/>
      <c r="O9" s="159">
        <f>E9</f>
        <v>0</v>
      </c>
      <c r="P9" s="160">
        <f>B9</f>
        <v>0</v>
      </c>
      <c r="Q9" s="159">
        <f>C9</f>
        <v>0</v>
      </c>
      <c r="R9" s="159">
        <f>D9</f>
        <v>0</v>
      </c>
    </row>
    <row r="10" spans="2:21" ht="18.5" x14ac:dyDescent="0.45">
      <c r="B10" s="112" t="s">
        <v>17</v>
      </c>
      <c r="C10" s="133">
        <v>0.125</v>
      </c>
      <c r="D10" s="132">
        <v>0.54166666666666663</v>
      </c>
      <c r="E10" s="95">
        <f t="shared" ref="E10:E42" si="0">D10-C10</f>
        <v>0.41666666666666663</v>
      </c>
      <c r="F10" s="183" t="str">
        <f>TC!A10</f>
        <v>Mansour Mohammed Al-Dossary</v>
      </c>
      <c r="G10" s="183"/>
      <c r="H10" s="183"/>
      <c r="I10" s="183"/>
      <c r="J10" s="185"/>
      <c r="K10" s="185"/>
      <c r="L10" s="185"/>
      <c r="M10" s="185"/>
      <c r="O10" s="159">
        <f t="shared" ref="O10:O51" si="1">E10</f>
        <v>0.41666666666666663</v>
      </c>
      <c r="P10" s="160" t="str">
        <f t="shared" ref="P10:P51" si="2">B10</f>
        <v>SP-D</v>
      </c>
      <c r="Q10" s="159">
        <f t="shared" ref="Q10:Q51" si="3">C10</f>
        <v>0.125</v>
      </c>
      <c r="R10" s="159">
        <f t="shared" ref="R10:R51" si="4">D10</f>
        <v>0.54166666666666663</v>
      </c>
      <c r="U10"/>
    </row>
    <row r="11" spans="2:21" ht="18.5" x14ac:dyDescent="0.45">
      <c r="B11" s="112"/>
      <c r="C11" s="45"/>
      <c r="D11" s="95"/>
      <c r="E11" s="95"/>
      <c r="F11" s="185"/>
      <c r="G11" s="185"/>
      <c r="H11" s="185"/>
      <c r="I11" s="185"/>
      <c r="J11" s="185"/>
      <c r="K11" s="185"/>
      <c r="L11" s="185"/>
      <c r="M11" s="185"/>
      <c r="O11" s="159">
        <f t="shared" si="1"/>
        <v>0</v>
      </c>
      <c r="P11" s="160">
        <f t="shared" si="2"/>
        <v>0</v>
      </c>
      <c r="Q11" s="159">
        <f t="shared" si="3"/>
        <v>0</v>
      </c>
      <c r="R11" s="159">
        <f t="shared" si="4"/>
        <v>0</v>
      </c>
    </row>
    <row r="12" spans="2:21" ht="18.5" x14ac:dyDescent="0.45">
      <c r="B12" s="111" t="s">
        <v>132</v>
      </c>
      <c r="C12" s="133">
        <v>0.14444444444444443</v>
      </c>
      <c r="D12" s="132">
        <v>0.35694444444444445</v>
      </c>
      <c r="E12" s="95">
        <f t="shared" si="0"/>
        <v>0.21250000000000002</v>
      </c>
      <c r="F12" s="183" t="str">
        <f>TC!A11</f>
        <v>Saleh Ali Alseda</v>
      </c>
      <c r="G12" s="183"/>
      <c r="H12" s="183"/>
      <c r="I12" s="183"/>
      <c r="J12" s="185"/>
      <c r="K12" s="185"/>
      <c r="L12" s="185"/>
      <c r="M12" s="185"/>
      <c r="O12" s="159">
        <f t="shared" si="1"/>
        <v>0.21250000000000002</v>
      </c>
      <c r="P12" s="160" t="str">
        <f t="shared" si="2"/>
        <v>TC1</v>
      </c>
      <c r="Q12" s="159">
        <f t="shared" si="3"/>
        <v>0.14444444444444443</v>
      </c>
      <c r="R12" s="159">
        <f t="shared" si="4"/>
        <v>0.35694444444444445</v>
      </c>
      <c r="S12" s="114"/>
    </row>
    <row r="13" spans="2:21" ht="18.5" x14ac:dyDescent="0.45">
      <c r="B13" s="111"/>
      <c r="C13" s="133"/>
      <c r="D13" s="132"/>
      <c r="E13" s="95"/>
      <c r="F13" s="185"/>
      <c r="G13" s="185"/>
      <c r="H13" s="185"/>
      <c r="I13" s="185"/>
      <c r="J13" s="185"/>
      <c r="K13" s="185"/>
      <c r="L13" s="185"/>
      <c r="M13" s="185"/>
      <c r="O13" s="159">
        <f t="shared" si="1"/>
        <v>0</v>
      </c>
      <c r="P13" s="160">
        <f t="shared" si="2"/>
        <v>0</v>
      </c>
      <c r="Q13" s="159">
        <f t="shared" si="3"/>
        <v>0</v>
      </c>
      <c r="R13" s="159">
        <f t="shared" si="4"/>
        <v>0</v>
      </c>
      <c r="S13" s="114"/>
    </row>
    <row r="14" spans="2:21" ht="18.5" x14ac:dyDescent="0.45">
      <c r="B14" s="111" t="s">
        <v>140</v>
      </c>
      <c r="C14" s="133">
        <v>0.18680555555555556</v>
      </c>
      <c r="D14" s="133">
        <v>0.39513888888888887</v>
      </c>
      <c r="E14" s="95">
        <f t="shared" si="0"/>
        <v>0.20833333333333331</v>
      </c>
      <c r="F14" s="183" t="str">
        <f>TC!A9</f>
        <v>Khaled Fahd Al-Harbi</v>
      </c>
      <c r="G14" s="183"/>
      <c r="H14" s="183"/>
      <c r="I14" s="183"/>
      <c r="J14" s="185"/>
      <c r="K14" s="185"/>
      <c r="L14" s="185"/>
      <c r="M14" s="185"/>
      <c r="O14" s="159">
        <f t="shared" si="1"/>
        <v>0.20833333333333331</v>
      </c>
      <c r="P14" s="160" t="str">
        <f t="shared" si="2"/>
        <v>TC4</v>
      </c>
      <c r="Q14" s="159">
        <f t="shared" si="3"/>
        <v>0.18680555555555556</v>
      </c>
      <c r="R14" s="159">
        <f t="shared" si="4"/>
        <v>0.39513888888888887</v>
      </c>
      <c r="S14" s="114"/>
    </row>
    <row r="15" spans="2:21" ht="18.5" x14ac:dyDescent="0.45">
      <c r="B15" s="111"/>
      <c r="C15" s="133"/>
      <c r="D15" s="132"/>
      <c r="E15" s="95"/>
      <c r="F15" s="185"/>
      <c r="G15" s="185"/>
      <c r="H15" s="185"/>
      <c r="I15" s="185"/>
      <c r="J15" s="185"/>
      <c r="K15" s="185"/>
      <c r="L15" s="185"/>
      <c r="M15" s="185"/>
      <c r="O15" s="159">
        <f t="shared" si="1"/>
        <v>0</v>
      </c>
      <c r="P15" s="160">
        <f t="shared" si="2"/>
        <v>0</v>
      </c>
      <c r="Q15" s="159">
        <f t="shared" si="3"/>
        <v>0</v>
      </c>
      <c r="R15" s="159">
        <f t="shared" si="4"/>
        <v>0</v>
      </c>
      <c r="S15" s="114"/>
    </row>
    <row r="16" spans="2:21" ht="18.5" x14ac:dyDescent="0.45">
      <c r="B16" s="111" t="s">
        <v>143</v>
      </c>
      <c r="C16" s="133">
        <v>0.22013888888888888</v>
      </c>
      <c r="D16" s="132">
        <v>0.69166666666666665</v>
      </c>
      <c r="E16" s="95">
        <f t="shared" si="0"/>
        <v>0.47152777777777777</v>
      </c>
      <c r="F16" s="183" t="str">
        <f>TC!A36</f>
        <v>Abdullah Jassim Al-Eid</v>
      </c>
      <c r="G16" s="183"/>
      <c r="H16" s="183"/>
      <c r="I16" s="183"/>
      <c r="J16" s="185"/>
      <c r="K16" s="185"/>
      <c r="L16" s="185"/>
      <c r="M16" s="185"/>
      <c r="O16" s="159">
        <f t="shared" si="1"/>
        <v>0.47152777777777777</v>
      </c>
      <c r="P16" s="160" t="str">
        <f t="shared" si="2"/>
        <v>TC3&amp;10</v>
      </c>
      <c r="Q16" s="159">
        <f t="shared" si="3"/>
        <v>0.22013888888888888</v>
      </c>
      <c r="R16" s="159">
        <f t="shared" si="4"/>
        <v>0.69166666666666665</v>
      </c>
      <c r="S16" s="114"/>
    </row>
    <row r="17" spans="2:19" ht="18.5" x14ac:dyDescent="0.45">
      <c r="B17" s="112"/>
      <c r="C17" s="133"/>
      <c r="D17" s="132"/>
      <c r="E17" s="95"/>
      <c r="F17" s="185"/>
      <c r="G17" s="185"/>
      <c r="H17" s="185"/>
      <c r="I17" s="185"/>
      <c r="J17" s="185"/>
      <c r="K17" s="185"/>
      <c r="L17" s="185"/>
      <c r="M17" s="185"/>
      <c r="O17" s="159">
        <f t="shared" si="1"/>
        <v>0</v>
      </c>
      <c r="P17" s="160">
        <f t="shared" si="2"/>
        <v>0</v>
      </c>
      <c r="Q17" s="159">
        <f t="shared" si="3"/>
        <v>0</v>
      </c>
      <c r="R17" s="159">
        <f t="shared" si="4"/>
        <v>0</v>
      </c>
      <c r="S17" s="114"/>
    </row>
    <row r="18" spans="2:19" ht="18.5" x14ac:dyDescent="0.45">
      <c r="B18" s="111" t="s">
        <v>15</v>
      </c>
      <c r="C18" s="133">
        <v>0.27291666666666664</v>
      </c>
      <c r="D18" s="133">
        <v>0.48125000000000001</v>
      </c>
      <c r="E18" s="95">
        <f t="shared" si="0"/>
        <v>0.20833333333333337</v>
      </c>
      <c r="F18" s="183" t="str">
        <f>TC!A34</f>
        <v>Hussein Abdul Jalil Al-Buqshi</v>
      </c>
      <c r="G18" s="183"/>
      <c r="H18" s="183"/>
      <c r="I18" s="183"/>
      <c r="J18" s="185"/>
      <c r="K18" s="185"/>
      <c r="L18" s="185"/>
      <c r="M18" s="185"/>
      <c r="O18" s="159">
        <f t="shared" si="1"/>
        <v>0.20833333333333337</v>
      </c>
      <c r="P18" s="160" t="str">
        <f t="shared" si="2"/>
        <v>TC6</v>
      </c>
      <c r="Q18" s="159">
        <f t="shared" si="3"/>
        <v>0.27291666666666664</v>
      </c>
      <c r="R18" s="159">
        <f t="shared" si="4"/>
        <v>0.48125000000000001</v>
      </c>
    </row>
    <row r="19" spans="2:19" ht="18.5" x14ac:dyDescent="0.45">
      <c r="B19" s="112"/>
      <c r="C19" s="133"/>
      <c r="D19" s="132"/>
      <c r="E19" s="95"/>
      <c r="F19" s="185"/>
      <c r="G19" s="185"/>
      <c r="H19" s="185"/>
      <c r="I19" s="185"/>
      <c r="J19" s="185"/>
      <c r="K19" s="185"/>
      <c r="L19" s="185"/>
      <c r="M19" s="185"/>
      <c r="O19" s="159">
        <f t="shared" si="1"/>
        <v>0</v>
      </c>
      <c r="P19" s="160">
        <f t="shared" si="2"/>
        <v>0</v>
      </c>
      <c r="Q19" s="159">
        <f t="shared" si="3"/>
        <v>0</v>
      </c>
      <c r="R19" s="159">
        <f t="shared" si="4"/>
        <v>0</v>
      </c>
    </row>
    <row r="20" spans="2:19" ht="18.5" x14ac:dyDescent="0.45">
      <c r="B20" s="112" t="s">
        <v>18</v>
      </c>
      <c r="C20" s="133">
        <v>0.16666666666666666</v>
      </c>
      <c r="D20" s="132">
        <v>0.58333333333333337</v>
      </c>
      <c r="E20" s="95">
        <f t="shared" si="0"/>
        <v>0.41666666666666674</v>
      </c>
      <c r="F20" s="183" t="str">
        <f>TC!A7</f>
        <v>Ali Abdullah Al-Ghamdi</v>
      </c>
      <c r="G20" s="183"/>
      <c r="H20" s="183"/>
      <c r="I20" s="183"/>
      <c r="J20" s="185"/>
      <c r="K20" s="185"/>
      <c r="L20" s="185"/>
      <c r="M20" s="185"/>
      <c r="O20" s="159">
        <f t="shared" si="1"/>
        <v>0.41666666666666674</v>
      </c>
      <c r="P20" s="160" t="str">
        <f t="shared" si="2"/>
        <v>SP-R</v>
      </c>
      <c r="Q20" s="159">
        <f t="shared" si="3"/>
        <v>0.16666666666666666</v>
      </c>
      <c r="R20" s="159">
        <f t="shared" si="4"/>
        <v>0.58333333333333337</v>
      </c>
    </row>
    <row r="21" spans="2:19" ht="18.5" x14ac:dyDescent="0.45">
      <c r="B21" s="112"/>
      <c r="C21" s="133"/>
      <c r="D21" s="132"/>
      <c r="E21" s="95"/>
      <c r="F21" s="185"/>
      <c r="G21" s="185"/>
      <c r="H21" s="185"/>
      <c r="I21" s="185"/>
      <c r="J21" s="185"/>
      <c r="K21" s="185"/>
      <c r="L21" s="185"/>
      <c r="M21" s="185"/>
      <c r="O21" s="159">
        <f t="shared" si="1"/>
        <v>0</v>
      </c>
      <c r="P21" s="160">
        <f t="shared" si="2"/>
        <v>0</v>
      </c>
      <c r="Q21" s="159">
        <f t="shared" si="3"/>
        <v>0</v>
      </c>
      <c r="R21" s="159">
        <f t="shared" si="4"/>
        <v>0</v>
      </c>
    </row>
    <row r="22" spans="2:19" ht="18.5" x14ac:dyDescent="0.45">
      <c r="B22" s="112" t="s">
        <v>18</v>
      </c>
      <c r="C22" s="133">
        <v>0.45833333333333331</v>
      </c>
      <c r="D22" s="132">
        <v>0.83333333333333337</v>
      </c>
      <c r="E22" s="95">
        <f t="shared" si="0"/>
        <v>0.37500000000000006</v>
      </c>
      <c r="F22" s="183" t="str">
        <f>TC!A14</f>
        <v>Mubarak Yousef Al-Dossary</v>
      </c>
      <c r="G22" s="183"/>
      <c r="H22" s="183"/>
      <c r="I22" s="183"/>
      <c r="J22" s="185"/>
      <c r="K22" s="185"/>
      <c r="L22" s="185"/>
      <c r="M22" s="185"/>
      <c r="O22" s="159">
        <f t="shared" si="1"/>
        <v>0.37500000000000006</v>
      </c>
      <c r="P22" s="160" t="str">
        <f t="shared" si="2"/>
        <v>SP-R</v>
      </c>
      <c r="Q22" s="159">
        <f t="shared" si="3"/>
        <v>0.45833333333333331</v>
      </c>
      <c r="R22" s="159">
        <f t="shared" si="4"/>
        <v>0.83333333333333337</v>
      </c>
    </row>
    <row r="23" spans="2:19" ht="18.5" x14ac:dyDescent="0.45">
      <c r="B23" s="112"/>
      <c r="C23" s="133"/>
      <c r="D23" s="132"/>
      <c r="E23" s="95"/>
      <c r="F23" s="185"/>
      <c r="G23" s="185"/>
      <c r="H23" s="185"/>
      <c r="I23" s="185"/>
      <c r="J23" s="185"/>
      <c r="K23" s="185"/>
      <c r="L23" s="185"/>
      <c r="M23" s="185"/>
      <c r="O23" s="159">
        <f t="shared" si="1"/>
        <v>0</v>
      </c>
      <c r="P23" s="160">
        <f t="shared" si="2"/>
        <v>0</v>
      </c>
      <c r="Q23" s="159">
        <f t="shared" si="3"/>
        <v>0</v>
      </c>
      <c r="R23" s="159">
        <f t="shared" si="4"/>
        <v>0</v>
      </c>
    </row>
    <row r="24" spans="2:19" ht="18.5" x14ac:dyDescent="0.45">
      <c r="B24" s="111" t="s">
        <v>139</v>
      </c>
      <c r="C24" s="133">
        <v>0.46736111111111112</v>
      </c>
      <c r="D24" s="133">
        <v>0.68263888888888891</v>
      </c>
      <c r="E24" s="95">
        <f t="shared" si="0"/>
        <v>0.21527777777777779</v>
      </c>
      <c r="F24" s="179" t="str">
        <f>TC!A18</f>
        <v>Saad Saeed Al-Omari</v>
      </c>
      <c r="G24" s="180"/>
      <c r="H24" s="180"/>
      <c r="I24" s="181"/>
      <c r="J24" s="183" t="s">
        <v>167</v>
      </c>
      <c r="K24" s="183"/>
      <c r="L24" s="183"/>
      <c r="M24" s="183"/>
      <c r="O24" s="159">
        <f t="shared" si="1"/>
        <v>0.21527777777777779</v>
      </c>
      <c r="P24" s="160" t="str">
        <f t="shared" si="2"/>
        <v>TC7</v>
      </c>
      <c r="Q24" s="159">
        <f t="shared" si="3"/>
        <v>0.46736111111111112</v>
      </c>
      <c r="R24" s="159">
        <f t="shared" si="4"/>
        <v>0.68263888888888891</v>
      </c>
    </row>
    <row r="25" spans="2:19" ht="18.5" x14ac:dyDescent="0.45">
      <c r="B25" s="112"/>
      <c r="C25" s="133"/>
      <c r="D25" s="132"/>
      <c r="E25" s="95"/>
      <c r="F25" s="185"/>
      <c r="G25" s="185"/>
      <c r="H25" s="185"/>
      <c r="I25" s="185"/>
      <c r="J25" s="185"/>
      <c r="K25" s="185"/>
      <c r="L25" s="185"/>
      <c r="M25" s="185"/>
      <c r="O25" s="159">
        <f t="shared" si="1"/>
        <v>0</v>
      </c>
      <c r="P25" s="160">
        <f t="shared" si="2"/>
        <v>0</v>
      </c>
      <c r="Q25" s="159">
        <f t="shared" si="3"/>
        <v>0</v>
      </c>
      <c r="R25" s="159">
        <f t="shared" si="4"/>
        <v>0</v>
      </c>
    </row>
    <row r="26" spans="2:19" ht="18.5" x14ac:dyDescent="0.45">
      <c r="B26" s="111" t="s">
        <v>145</v>
      </c>
      <c r="C26" s="133">
        <v>0.46736111111111112</v>
      </c>
      <c r="D26" s="133">
        <v>0.96527777777777779</v>
      </c>
      <c r="E26" s="95">
        <f t="shared" si="0"/>
        <v>0.49791666666666667</v>
      </c>
      <c r="F26" s="183" t="str">
        <f>TC!A35</f>
        <v>Shami Abdo Al-Shehri</v>
      </c>
      <c r="G26" s="183"/>
      <c r="H26" s="183"/>
      <c r="I26" s="183"/>
      <c r="J26" s="185"/>
      <c r="K26" s="185"/>
      <c r="L26" s="185"/>
      <c r="M26" s="185"/>
      <c r="O26" s="159">
        <f t="shared" si="1"/>
        <v>0.49791666666666667</v>
      </c>
      <c r="P26" s="160" t="str">
        <f t="shared" si="2"/>
        <v>TC7&amp;16</v>
      </c>
      <c r="Q26" s="159">
        <f t="shared" si="3"/>
        <v>0.46736111111111112</v>
      </c>
      <c r="R26" s="159">
        <f t="shared" si="4"/>
        <v>0.96527777777777779</v>
      </c>
    </row>
    <row r="27" spans="2:19" ht="18.5" x14ac:dyDescent="0.45">
      <c r="B27" s="112"/>
      <c r="C27" s="133"/>
      <c r="D27" s="132"/>
      <c r="E27" s="95"/>
      <c r="F27" s="185"/>
      <c r="G27" s="185"/>
      <c r="H27" s="185"/>
      <c r="I27" s="185"/>
      <c r="J27" s="185"/>
      <c r="K27" s="185"/>
      <c r="L27" s="185"/>
      <c r="M27" s="185"/>
      <c r="O27" s="159">
        <f t="shared" si="1"/>
        <v>0</v>
      </c>
      <c r="P27" s="160">
        <f t="shared" si="2"/>
        <v>0</v>
      </c>
      <c r="Q27" s="159">
        <f t="shared" si="3"/>
        <v>0</v>
      </c>
      <c r="R27" s="159">
        <f t="shared" si="4"/>
        <v>0</v>
      </c>
    </row>
    <row r="28" spans="2:19" ht="18.5" x14ac:dyDescent="0.45">
      <c r="B28" s="111" t="s">
        <v>141</v>
      </c>
      <c r="C28" s="133">
        <v>0.48333333333333334</v>
      </c>
      <c r="D28" s="133">
        <v>0.69166666666666676</v>
      </c>
      <c r="E28" s="95">
        <f t="shared" si="0"/>
        <v>0.20833333333333343</v>
      </c>
      <c r="F28" s="183" t="str">
        <f>TC!A19</f>
        <v>Ali Issa Muhammad Al Owais</v>
      </c>
      <c r="G28" s="183"/>
      <c r="H28" s="183"/>
      <c r="I28" s="183"/>
      <c r="J28" s="183" t="s">
        <v>162</v>
      </c>
      <c r="K28" s="183"/>
      <c r="L28" s="183"/>
      <c r="M28" s="183"/>
      <c r="O28" s="159">
        <f t="shared" si="1"/>
        <v>0.20833333333333343</v>
      </c>
      <c r="P28" s="160" t="str">
        <f t="shared" si="2"/>
        <v>TC10</v>
      </c>
      <c r="Q28" s="159">
        <f t="shared" si="3"/>
        <v>0.48333333333333334</v>
      </c>
      <c r="R28" s="159">
        <f t="shared" si="4"/>
        <v>0.69166666666666676</v>
      </c>
    </row>
    <row r="29" spans="2:19" ht="18.5" x14ac:dyDescent="0.45">
      <c r="B29" s="112"/>
      <c r="C29" s="133"/>
      <c r="D29" s="132"/>
      <c r="E29" s="95"/>
      <c r="F29" s="185"/>
      <c r="G29" s="185"/>
      <c r="H29" s="185"/>
      <c r="I29" s="185"/>
      <c r="J29" s="185"/>
      <c r="K29" s="185"/>
      <c r="L29" s="185"/>
      <c r="M29" s="185"/>
      <c r="O29" s="159">
        <f t="shared" si="1"/>
        <v>0</v>
      </c>
      <c r="P29" s="160">
        <f t="shared" si="2"/>
        <v>0</v>
      </c>
      <c r="Q29" s="159">
        <f t="shared" si="3"/>
        <v>0</v>
      </c>
      <c r="R29" s="159">
        <f t="shared" si="4"/>
        <v>0</v>
      </c>
    </row>
    <row r="30" spans="2:19" ht="18.5" x14ac:dyDescent="0.45">
      <c r="B30" s="113" t="s">
        <v>17</v>
      </c>
      <c r="C30" s="133">
        <v>0.5625</v>
      </c>
      <c r="D30" s="133">
        <v>0.9375</v>
      </c>
      <c r="E30" s="45">
        <f t="shared" si="0"/>
        <v>0.375</v>
      </c>
      <c r="F30" s="184" t="str">
        <f>TC!A25</f>
        <v>Hussein Muhammad Al-Omari</v>
      </c>
      <c r="G30" s="184"/>
      <c r="H30" s="184"/>
      <c r="I30" s="184"/>
      <c r="J30" s="185"/>
      <c r="K30" s="185"/>
      <c r="L30" s="185"/>
      <c r="M30" s="185"/>
      <c r="O30" s="159">
        <f t="shared" si="1"/>
        <v>0.375</v>
      </c>
      <c r="P30" s="160" t="str">
        <f t="shared" si="2"/>
        <v>SP-D</v>
      </c>
      <c r="Q30" s="159">
        <f t="shared" si="3"/>
        <v>0.5625</v>
      </c>
      <c r="R30" s="159">
        <f t="shared" si="4"/>
        <v>0.9375</v>
      </c>
    </row>
    <row r="31" spans="2:19" ht="18.5" x14ac:dyDescent="0.45">
      <c r="B31" s="113"/>
      <c r="C31" s="133"/>
      <c r="D31" s="133"/>
      <c r="E31" s="45"/>
      <c r="F31" s="200"/>
      <c r="G31" s="200"/>
      <c r="H31" s="200"/>
      <c r="I31" s="200"/>
      <c r="J31" s="185"/>
      <c r="K31" s="185"/>
      <c r="L31" s="185"/>
      <c r="M31" s="185"/>
      <c r="O31" s="159">
        <f t="shared" si="1"/>
        <v>0</v>
      </c>
      <c r="P31" s="160">
        <f t="shared" si="2"/>
        <v>0</v>
      </c>
      <c r="Q31" s="159">
        <f t="shared" si="3"/>
        <v>0</v>
      </c>
      <c r="R31" s="159">
        <f t="shared" si="4"/>
        <v>0</v>
      </c>
    </row>
    <row r="32" spans="2:19" ht="18.5" x14ac:dyDescent="0.45">
      <c r="B32" s="219" t="s">
        <v>149</v>
      </c>
      <c r="C32" s="133">
        <v>0.59236111111111112</v>
      </c>
      <c r="D32" s="133">
        <v>0.80486111111111114</v>
      </c>
      <c r="E32" s="45">
        <f t="shared" si="0"/>
        <v>0.21250000000000002</v>
      </c>
      <c r="F32" s="184" t="str">
        <f>TC!A15</f>
        <v>Abdul Hamid Taher Al-Awad</v>
      </c>
      <c r="G32" s="184"/>
      <c r="H32" s="184"/>
      <c r="I32" s="184"/>
      <c r="J32" s="183" t="s">
        <v>160</v>
      </c>
      <c r="K32" s="183"/>
      <c r="L32" s="183"/>
      <c r="M32" s="183"/>
      <c r="O32" s="159">
        <f t="shared" si="1"/>
        <v>0.21250000000000002</v>
      </c>
      <c r="P32" s="160" t="str">
        <f t="shared" si="2"/>
        <v>TC9</v>
      </c>
      <c r="Q32" s="159">
        <f t="shared" si="3"/>
        <v>0.59236111111111112</v>
      </c>
      <c r="R32" s="159">
        <f t="shared" si="4"/>
        <v>0.80486111111111114</v>
      </c>
    </row>
    <row r="33" spans="2:23" ht="18.5" x14ac:dyDescent="0.45">
      <c r="B33" s="112"/>
      <c r="C33" s="133"/>
      <c r="D33" s="132"/>
      <c r="E33" s="95"/>
      <c r="F33" s="185"/>
      <c r="G33" s="185"/>
      <c r="H33" s="185"/>
      <c r="I33" s="185"/>
      <c r="J33" s="185"/>
      <c r="K33" s="185"/>
      <c r="L33" s="185"/>
      <c r="M33" s="185"/>
      <c r="O33" s="159">
        <f t="shared" si="1"/>
        <v>0</v>
      </c>
      <c r="P33" s="160">
        <f t="shared" si="2"/>
        <v>0</v>
      </c>
      <c r="Q33" s="159">
        <f t="shared" si="3"/>
        <v>0</v>
      </c>
      <c r="R33" s="159">
        <f t="shared" si="4"/>
        <v>0</v>
      </c>
    </row>
    <row r="34" spans="2:23" ht="18.5" x14ac:dyDescent="0.45">
      <c r="B34" s="111" t="s">
        <v>16</v>
      </c>
      <c r="C34" s="133">
        <v>0.62291666666666667</v>
      </c>
      <c r="D34" s="133">
        <v>0.84722222222222221</v>
      </c>
      <c r="E34" s="95">
        <f t="shared" si="0"/>
        <v>0.22430555555555554</v>
      </c>
      <c r="F34" s="183" t="str">
        <f>TC!A23</f>
        <v>Mubarak Salem Al Shaiban</v>
      </c>
      <c r="G34" s="183"/>
      <c r="H34" s="183"/>
      <c r="I34" s="183"/>
      <c r="J34" s="185"/>
      <c r="K34" s="185"/>
      <c r="L34" s="185"/>
      <c r="M34" s="185"/>
      <c r="O34" s="159">
        <f t="shared" si="1"/>
        <v>0.22430555555555554</v>
      </c>
      <c r="P34" s="160" t="str">
        <f t="shared" si="2"/>
        <v>TC13</v>
      </c>
      <c r="Q34" s="159">
        <f t="shared" si="3"/>
        <v>0.62291666666666667</v>
      </c>
      <c r="R34" s="159">
        <f t="shared" si="4"/>
        <v>0.84722222222222221</v>
      </c>
      <c r="V34" s="73"/>
      <c r="W34" s="73"/>
    </row>
    <row r="35" spans="2:23" ht="18.5" x14ac:dyDescent="0.45">
      <c r="B35" s="112"/>
      <c r="C35" s="133"/>
      <c r="D35" s="132"/>
      <c r="E35" s="95"/>
      <c r="F35" s="185"/>
      <c r="G35" s="185"/>
      <c r="H35" s="185"/>
      <c r="I35" s="185"/>
      <c r="J35" s="185"/>
      <c r="K35" s="185"/>
      <c r="L35" s="185"/>
      <c r="M35" s="185"/>
      <c r="O35" s="159">
        <f t="shared" si="1"/>
        <v>0</v>
      </c>
      <c r="P35" s="160">
        <f t="shared" si="2"/>
        <v>0</v>
      </c>
      <c r="Q35" s="159">
        <f t="shared" si="3"/>
        <v>0</v>
      </c>
      <c r="R35" s="159">
        <f t="shared" si="4"/>
        <v>0</v>
      </c>
    </row>
    <row r="36" spans="2:23" ht="18.5" x14ac:dyDescent="0.45">
      <c r="B36" s="111" t="s">
        <v>142</v>
      </c>
      <c r="C36" s="133">
        <v>0.67083333333333328</v>
      </c>
      <c r="D36" s="133">
        <v>0.88055555555555554</v>
      </c>
      <c r="E36" s="95">
        <f t="shared" si="0"/>
        <v>0.20972222222222225</v>
      </c>
      <c r="F36" s="183" t="str">
        <f>TC!A17</f>
        <v>Humim Abdul Rahman Al-Dossary</v>
      </c>
      <c r="G36" s="183"/>
      <c r="H36" s="183"/>
      <c r="I36" s="183"/>
      <c r="J36" s="185"/>
      <c r="K36" s="185"/>
      <c r="L36" s="185"/>
      <c r="M36" s="185"/>
      <c r="O36" s="159">
        <f t="shared" si="1"/>
        <v>0.20972222222222225</v>
      </c>
      <c r="P36" s="160" t="str">
        <f t="shared" si="2"/>
        <v>TC14</v>
      </c>
      <c r="Q36" s="159">
        <f t="shared" si="3"/>
        <v>0.67083333333333328</v>
      </c>
      <c r="R36" s="159">
        <f t="shared" si="4"/>
        <v>0.88055555555555554</v>
      </c>
      <c r="V36" s="73"/>
      <c r="W36" s="73"/>
    </row>
    <row r="37" spans="2:23" ht="18.5" x14ac:dyDescent="0.45">
      <c r="B37" s="112"/>
      <c r="C37" s="133"/>
      <c r="D37" s="132"/>
      <c r="E37" s="95"/>
      <c r="F37" s="185"/>
      <c r="G37" s="185"/>
      <c r="H37" s="185"/>
      <c r="I37" s="185"/>
      <c r="J37" s="185"/>
      <c r="K37" s="185"/>
      <c r="L37" s="185"/>
      <c r="M37" s="185"/>
      <c r="O37" s="159">
        <f t="shared" si="1"/>
        <v>0</v>
      </c>
      <c r="P37" s="160">
        <f t="shared" si="2"/>
        <v>0</v>
      </c>
      <c r="Q37" s="159">
        <f t="shared" si="3"/>
        <v>0</v>
      </c>
      <c r="R37" s="159">
        <f t="shared" si="4"/>
        <v>0</v>
      </c>
      <c r="V37" s="73"/>
      <c r="W37" s="73"/>
    </row>
    <row r="38" spans="2:23" ht="18.5" x14ac:dyDescent="0.45">
      <c r="B38" s="111" t="s">
        <v>138</v>
      </c>
      <c r="C38" s="133">
        <v>0.78263888888888888</v>
      </c>
      <c r="D38" s="133">
        <v>0.99513888888888891</v>
      </c>
      <c r="E38" s="95">
        <f t="shared" si="0"/>
        <v>0.21250000000000002</v>
      </c>
      <c r="F38" s="183" t="str">
        <f>TC!A27</f>
        <v>Abdul Ghani Ahmed Al-Nasser</v>
      </c>
      <c r="G38" s="183"/>
      <c r="H38" s="183"/>
      <c r="I38" s="183"/>
      <c r="J38" s="185"/>
      <c r="K38" s="185"/>
      <c r="L38" s="185"/>
      <c r="M38" s="185"/>
      <c r="O38" s="159">
        <f t="shared" si="1"/>
        <v>0.21250000000000002</v>
      </c>
      <c r="P38" s="160" t="str">
        <f t="shared" si="2"/>
        <v>TC17</v>
      </c>
      <c r="Q38" s="159">
        <f t="shared" si="3"/>
        <v>0.78263888888888888</v>
      </c>
      <c r="R38" s="159">
        <f t="shared" si="4"/>
        <v>0.99513888888888891</v>
      </c>
    </row>
    <row r="39" spans="2:23" ht="18.5" x14ac:dyDescent="0.45">
      <c r="B39" s="111"/>
      <c r="C39" s="133"/>
      <c r="D39" s="133"/>
      <c r="E39" s="95"/>
      <c r="F39" s="185"/>
      <c r="G39" s="185"/>
      <c r="H39" s="185"/>
      <c r="I39" s="185"/>
      <c r="J39" s="185"/>
      <c r="K39" s="185"/>
      <c r="L39" s="185"/>
      <c r="M39" s="185"/>
      <c r="O39" s="159">
        <f t="shared" si="1"/>
        <v>0</v>
      </c>
      <c r="P39" s="160">
        <f t="shared" si="2"/>
        <v>0</v>
      </c>
      <c r="Q39" s="159">
        <f t="shared" si="3"/>
        <v>0</v>
      </c>
      <c r="R39" s="159">
        <f t="shared" si="4"/>
        <v>0</v>
      </c>
    </row>
    <row r="40" spans="2:23" ht="18.5" x14ac:dyDescent="0.45">
      <c r="B40" s="111" t="s">
        <v>150</v>
      </c>
      <c r="C40" s="133">
        <v>0.79027777777777775</v>
      </c>
      <c r="D40" s="133">
        <v>0.99861111111111101</v>
      </c>
      <c r="E40" s="95">
        <f t="shared" si="0"/>
        <v>0.20833333333333326</v>
      </c>
      <c r="F40" s="183" t="str">
        <f>TC!A22</f>
        <v>Ahmed Jassim Al-Hussein</v>
      </c>
      <c r="G40" s="183"/>
      <c r="H40" s="183"/>
      <c r="I40" s="183"/>
      <c r="J40" s="185"/>
      <c r="K40" s="185"/>
      <c r="L40" s="185"/>
      <c r="M40" s="185"/>
      <c r="O40" s="159">
        <f t="shared" si="1"/>
        <v>0.20833333333333326</v>
      </c>
      <c r="P40" s="160" t="str">
        <f t="shared" si="2"/>
        <v>TC18</v>
      </c>
      <c r="Q40" s="159">
        <f t="shared" si="3"/>
        <v>0.79027777777777775</v>
      </c>
      <c r="R40" s="159">
        <f t="shared" si="4"/>
        <v>0.99861111111111101</v>
      </c>
    </row>
    <row r="41" spans="2:23" ht="18.5" x14ac:dyDescent="0.45">
      <c r="B41" s="112"/>
      <c r="C41" s="133"/>
      <c r="D41" s="132"/>
      <c r="E41" s="95"/>
      <c r="F41" s="185"/>
      <c r="G41" s="185"/>
      <c r="H41" s="185"/>
      <c r="I41" s="185"/>
      <c r="J41" s="185"/>
      <c r="K41" s="185"/>
      <c r="L41" s="185"/>
      <c r="M41" s="185"/>
      <c r="O41" s="159">
        <f t="shared" si="1"/>
        <v>0</v>
      </c>
      <c r="P41" s="160">
        <f t="shared" si="2"/>
        <v>0</v>
      </c>
      <c r="Q41" s="159">
        <f t="shared" si="3"/>
        <v>0</v>
      </c>
      <c r="R41" s="159">
        <f t="shared" si="4"/>
        <v>0</v>
      </c>
      <c r="T41" s="74"/>
      <c r="U41" s="74"/>
      <c r="V41" s="74"/>
      <c r="W41" s="74"/>
    </row>
    <row r="42" spans="2:23" ht="18.5" x14ac:dyDescent="0.45">
      <c r="B42" s="111" t="s">
        <v>135</v>
      </c>
      <c r="C42" s="133">
        <v>0.9</v>
      </c>
      <c r="D42" s="45">
        <v>1.3187500000000001</v>
      </c>
      <c r="E42" s="95">
        <f t="shared" si="0"/>
        <v>0.41875000000000007</v>
      </c>
      <c r="F42" s="183" t="str">
        <f>TC!A33</f>
        <v>Habib Mahdi Al-Jittil</v>
      </c>
      <c r="G42" s="183"/>
      <c r="H42" s="183"/>
      <c r="I42" s="183"/>
      <c r="J42" s="185"/>
      <c r="K42" s="185"/>
      <c r="L42" s="185"/>
      <c r="M42" s="185"/>
      <c r="O42" s="159">
        <f t="shared" si="1"/>
        <v>0.41875000000000007</v>
      </c>
      <c r="P42" s="160" t="str">
        <f t="shared" si="2"/>
        <v>TC19&amp;2</v>
      </c>
      <c r="Q42" s="159">
        <f t="shared" si="3"/>
        <v>0.9</v>
      </c>
      <c r="R42" s="159">
        <f t="shared" si="4"/>
        <v>1.3187500000000001</v>
      </c>
    </row>
    <row r="43" spans="2:23" ht="18.5" x14ac:dyDescent="0.45">
      <c r="B43" s="112"/>
      <c r="C43" s="45"/>
      <c r="D43" s="95"/>
      <c r="E43" s="95"/>
      <c r="F43" s="185"/>
      <c r="G43" s="185"/>
      <c r="H43" s="185"/>
      <c r="I43" s="185"/>
      <c r="J43" s="185"/>
      <c r="K43" s="185"/>
      <c r="L43" s="185"/>
      <c r="M43" s="185"/>
      <c r="O43" s="159">
        <f t="shared" si="1"/>
        <v>0</v>
      </c>
      <c r="P43" s="160">
        <f t="shared" si="2"/>
        <v>0</v>
      </c>
      <c r="Q43" s="159">
        <f t="shared" si="3"/>
        <v>0</v>
      </c>
      <c r="R43" s="159">
        <f t="shared" si="4"/>
        <v>0</v>
      </c>
    </row>
    <row r="44" spans="2:23" ht="18.5" x14ac:dyDescent="0.45">
      <c r="B44" s="50"/>
      <c r="C44" s="51"/>
      <c r="D44" s="51"/>
      <c r="E44" s="51"/>
      <c r="F44" s="50"/>
      <c r="G44" s="50"/>
      <c r="H44" s="50"/>
      <c r="I44" s="50"/>
      <c r="J44" s="50"/>
      <c r="K44" s="50"/>
      <c r="L44" s="50"/>
      <c r="M44" s="50"/>
      <c r="O44" s="159">
        <f t="shared" si="1"/>
        <v>0</v>
      </c>
      <c r="P44" s="160">
        <f t="shared" si="2"/>
        <v>0</v>
      </c>
      <c r="Q44" s="159">
        <f t="shared" si="3"/>
        <v>0</v>
      </c>
      <c r="R44" s="159">
        <f t="shared" si="4"/>
        <v>0</v>
      </c>
    </row>
    <row r="45" spans="2:23" x14ac:dyDescent="0.35">
      <c r="O45" s="159">
        <f t="shared" si="1"/>
        <v>0</v>
      </c>
      <c r="P45" s="160">
        <f t="shared" si="2"/>
        <v>0</v>
      </c>
      <c r="Q45" s="159">
        <f t="shared" si="3"/>
        <v>0</v>
      </c>
      <c r="R45" s="159">
        <f t="shared" si="4"/>
        <v>0</v>
      </c>
    </row>
    <row r="46" spans="2:23" ht="18.5" x14ac:dyDescent="0.45">
      <c r="B46" s="46" t="s">
        <v>103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O46" s="159">
        <f t="shared" si="1"/>
        <v>0</v>
      </c>
      <c r="P46" s="160" t="str">
        <f t="shared" si="2"/>
        <v>Off Roster</v>
      </c>
      <c r="Q46" s="159">
        <f t="shared" si="3"/>
        <v>0</v>
      </c>
      <c r="R46" s="159">
        <f t="shared" si="4"/>
        <v>0</v>
      </c>
    </row>
    <row r="47" spans="2:23" ht="18.5" x14ac:dyDescent="0.45">
      <c r="B47" s="44" t="s">
        <v>104</v>
      </c>
      <c r="C47" s="44" t="s">
        <v>100</v>
      </c>
      <c r="D47" s="44" t="s">
        <v>101</v>
      </c>
      <c r="E47" s="44" t="s">
        <v>7</v>
      </c>
      <c r="F47" s="182" t="s">
        <v>38</v>
      </c>
      <c r="G47" s="182"/>
      <c r="H47" s="182"/>
      <c r="I47" s="182"/>
      <c r="J47" s="192" t="s">
        <v>102</v>
      </c>
      <c r="K47" s="192"/>
      <c r="L47" s="192"/>
      <c r="M47" s="193"/>
      <c r="O47" s="159" t="str">
        <f t="shared" si="1"/>
        <v>Hours</v>
      </c>
      <c r="P47" s="160" t="str">
        <f t="shared" si="2"/>
        <v>Activity</v>
      </c>
      <c r="Q47" s="159" t="str">
        <f t="shared" si="3"/>
        <v>On Duty</v>
      </c>
      <c r="R47" s="159" t="str">
        <f t="shared" si="4"/>
        <v>Off Duty</v>
      </c>
    </row>
    <row r="48" spans="2:23" ht="18.5" x14ac:dyDescent="0.45">
      <c r="B48" s="100" t="s">
        <v>163</v>
      </c>
      <c r="C48" s="45">
        <v>0.375</v>
      </c>
      <c r="D48" s="45">
        <v>0.625</v>
      </c>
      <c r="E48" s="45">
        <v>0.25</v>
      </c>
      <c r="F48" s="179" t="str">
        <f>TC!A37</f>
        <v>Salem Mahdi Al Shaiban</v>
      </c>
      <c r="G48" s="180"/>
      <c r="H48" s="180"/>
      <c r="I48" s="181"/>
      <c r="J48" s="181"/>
      <c r="K48" s="184"/>
      <c r="L48" s="184"/>
      <c r="M48" s="184"/>
      <c r="O48" s="159">
        <f t="shared" si="1"/>
        <v>0.25</v>
      </c>
      <c r="P48" s="160" t="str">
        <f t="shared" si="2"/>
        <v>TRG</v>
      </c>
      <c r="Q48" s="159">
        <f t="shared" si="3"/>
        <v>0.375</v>
      </c>
      <c r="R48" s="159">
        <f t="shared" si="4"/>
        <v>0.625</v>
      </c>
    </row>
    <row r="49" spans="2:21" ht="18.5" x14ac:dyDescent="0.45">
      <c r="B49" s="100" t="s">
        <v>163</v>
      </c>
      <c r="C49" s="45">
        <v>0.375</v>
      </c>
      <c r="D49" s="45">
        <v>0.625</v>
      </c>
      <c r="E49" s="45">
        <v>0.25</v>
      </c>
      <c r="F49" s="183" t="str">
        <f>TC!A21</f>
        <v>Faisal Turki Abu Falasa</v>
      </c>
      <c r="G49" s="183"/>
      <c r="H49" s="183"/>
      <c r="I49" s="183"/>
      <c r="J49" s="181"/>
      <c r="K49" s="184"/>
      <c r="L49" s="184"/>
      <c r="M49" s="184"/>
      <c r="O49" s="159">
        <f t="shared" si="1"/>
        <v>0.25</v>
      </c>
      <c r="P49" s="160" t="str">
        <f t="shared" si="2"/>
        <v>TRG</v>
      </c>
      <c r="Q49" s="159">
        <f t="shared" si="3"/>
        <v>0.375</v>
      </c>
      <c r="R49" s="159">
        <f t="shared" si="4"/>
        <v>0.625</v>
      </c>
    </row>
    <row r="50" spans="2:21" ht="18.5" x14ac:dyDescent="0.45">
      <c r="B50" s="100" t="s">
        <v>163</v>
      </c>
      <c r="C50" s="45">
        <v>0.375</v>
      </c>
      <c r="D50" s="45">
        <v>0.625</v>
      </c>
      <c r="E50" s="45">
        <v>0.25</v>
      </c>
      <c r="F50" s="179" t="str">
        <f>TC!A24</f>
        <v>Mohammed Abdul Karim Al Mazni</v>
      </c>
      <c r="G50" s="180"/>
      <c r="H50" s="180"/>
      <c r="I50" s="181"/>
      <c r="J50" s="181"/>
      <c r="K50" s="184"/>
      <c r="L50" s="184"/>
      <c r="M50" s="184"/>
      <c r="O50" s="159">
        <f t="shared" si="1"/>
        <v>0.25</v>
      </c>
      <c r="P50" s="160" t="str">
        <f t="shared" si="2"/>
        <v>TRG</v>
      </c>
      <c r="Q50" s="159">
        <f t="shared" si="3"/>
        <v>0.375</v>
      </c>
      <c r="R50" s="159">
        <f t="shared" si="4"/>
        <v>0.625</v>
      </c>
    </row>
    <row r="51" spans="2:21" ht="18.5" x14ac:dyDescent="0.45">
      <c r="B51" s="100" t="s">
        <v>166</v>
      </c>
      <c r="C51" s="45">
        <v>0.33333333333333331</v>
      </c>
      <c r="D51" s="45">
        <v>0.66666666666666663</v>
      </c>
      <c r="E51" s="45">
        <v>0.33333333333333331</v>
      </c>
      <c r="F51" s="184" t="str">
        <f>TC!A8</f>
        <v>Rajeh Hussein Al-Harith</v>
      </c>
      <c r="G51" s="184"/>
      <c r="H51" s="184"/>
      <c r="I51" s="184"/>
      <c r="J51" s="181"/>
      <c r="K51" s="184"/>
      <c r="L51" s="184"/>
      <c r="M51" s="184"/>
      <c r="O51" s="159">
        <f t="shared" si="1"/>
        <v>0.33333333333333331</v>
      </c>
      <c r="P51" s="160" t="str">
        <f t="shared" si="2"/>
        <v>DET</v>
      </c>
      <c r="Q51" s="159">
        <f t="shared" si="3"/>
        <v>0.33333333333333331</v>
      </c>
      <c r="R51" s="159">
        <f t="shared" si="4"/>
        <v>0.66666666666666663</v>
      </c>
    </row>
    <row r="53" spans="2:21" s="41" customFormat="1" ht="18.5" x14ac:dyDescent="0.45">
      <c r="B53" s="48" t="s">
        <v>105</v>
      </c>
      <c r="C53" s="47"/>
      <c r="D53" s="47"/>
      <c r="F53" s="47"/>
      <c r="G53" s="47"/>
      <c r="I53" s="48" t="s">
        <v>106</v>
      </c>
      <c r="J53" s="47"/>
      <c r="L53" s="47"/>
      <c r="M53" s="49"/>
      <c r="N53" s="49"/>
      <c r="O53" s="49"/>
      <c r="P53" s="161"/>
      <c r="Q53" s="49"/>
      <c r="R53" s="49"/>
      <c r="S53" s="49"/>
      <c r="T53" s="49"/>
      <c r="U53" s="49"/>
    </row>
    <row r="54" spans="2:21" ht="18.5" x14ac:dyDescent="0.45">
      <c r="B54" s="44" t="s">
        <v>107</v>
      </c>
      <c r="C54" s="182" t="s">
        <v>38</v>
      </c>
      <c r="D54" s="182"/>
      <c r="E54" s="182"/>
      <c r="F54" s="182"/>
      <c r="I54" s="182" t="s">
        <v>38</v>
      </c>
      <c r="J54" s="182"/>
      <c r="K54" s="182"/>
      <c r="L54" s="182"/>
    </row>
    <row r="55" spans="2:21" ht="18.5" x14ac:dyDescent="0.45">
      <c r="B55" s="100" t="s">
        <v>158</v>
      </c>
      <c r="C55" s="183" t="str">
        <f>TC!A30</f>
        <v>Salman Al-Shammari</v>
      </c>
      <c r="D55" s="183"/>
      <c r="E55" s="183"/>
      <c r="F55" s="183"/>
      <c r="G55" s="105"/>
      <c r="H55" s="105"/>
      <c r="I55" s="183" t="str">
        <f>TC!A28</f>
        <v xml:space="preserve">Fayez Ahmed Al-Shehri </v>
      </c>
      <c r="J55" s="183"/>
      <c r="K55" s="183"/>
      <c r="L55" s="183"/>
    </row>
    <row r="56" spans="2:21" ht="18.5" x14ac:dyDescent="0.45">
      <c r="B56" s="100" t="s">
        <v>158</v>
      </c>
      <c r="C56" s="183" t="str">
        <f>TC!A20</f>
        <v xml:space="preserve">Nasser Jamaan Al-Ghamdi </v>
      </c>
      <c r="D56" s="183"/>
      <c r="E56" s="183"/>
      <c r="F56" s="183"/>
      <c r="G56" s="105"/>
      <c r="H56" s="105"/>
      <c r="I56" s="179" t="str">
        <f>TC!A12</f>
        <v>Abduleilah Ali Ibrahim</v>
      </c>
      <c r="J56" s="180"/>
      <c r="K56" s="180"/>
      <c r="L56" s="181"/>
    </row>
    <row r="57" spans="2:21" ht="18.5" x14ac:dyDescent="0.45">
      <c r="B57" s="100"/>
      <c r="C57" s="186"/>
      <c r="D57" s="187"/>
      <c r="E57" s="187"/>
      <c r="F57" s="188"/>
      <c r="G57" s="105"/>
      <c r="H57" s="105"/>
      <c r="I57" s="179" t="str">
        <f>TC!A13</f>
        <v>Saeed Saleh Al-Harthi</v>
      </c>
      <c r="J57" s="180"/>
      <c r="K57" s="180"/>
      <c r="L57" s="181"/>
    </row>
    <row r="58" spans="2:21" ht="18.5" x14ac:dyDescent="0.45">
      <c r="B58" s="100"/>
      <c r="C58" s="184"/>
      <c r="D58" s="184"/>
      <c r="E58" s="184"/>
      <c r="F58" s="184"/>
      <c r="G58" s="105"/>
      <c r="H58" s="105"/>
      <c r="I58" s="179" t="str">
        <f>TC!A16</f>
        <v>Ahmed Abdulaziz Al-Ghwainem</v>
      </c>
      <c r="J58" s="180"/>
      <c r="K58" s="180"/>
      <c r="L58" s="181"/>
    </row>
    <row r="59" spans="2:21" ht="18.5" x14ac:dyDescent="0.45">
      <c r="B59" s="100"/>
      <c r="C59" s="179"/>
      <c r="D59" s="180"/>
      <c r="E59" s="180"/>
      <c r="F59" s="181"/>
      <c r="G59" s="105"/>
      <c r="H59" s="105"/>
      <c r="I59" s="179" t="str">
        <f>TC!A32</f>
        <v>Ali Hussein Al-Olaiwi</v>
      </c>
      <c r="J59" s="180"/>
      <c r="K59" s="180"/>
      <c r="L59" s="181"/>
    </row>
    <row r="60" spans="2:21" ht="18.5" x14ac:dyDescent="0.45">
      <c r="B60" s="105"/>
      <c r="C60" s="105"/>
      <c r="D60" s="105"/>
      <c r="E60" s="105"/>
      <c r="F60" s="105"/>
      <c r="G60" s="105"/>
      <c r="H60" s="105"/>
      <c r="I60" s="179" t="str">
        <f>TC!A26</f>
        <v xml:space="preserve">Saleh Ahmed Al-Olayani </v>
      </c>
      <c r="J60" s="180"/>
      <c r="K60" s="180"/>
      <c r="L60" s="181"/>
    </row>
    <row r="61" spans="2:21" ht="18.5" x14ac:dyDescent="0.45">
      <c r="B61" s="105"/>
      <c r="C61" s="105"/>
      <c r="D61" s="105"/>
      <c r="E61" s="105"/>
      <c r="F61" s="105"/>
      <c r="G61" s="105"/>
      <c r="H61" s="105"/>
      <c r="I61" s="179" t="str">
        <f>TC!A31</f>
        <v>Mohammed Ibrahim Al-Melifi</v>
      </c>
      <c r="J61" s="180"/>
      <c r="K61" s="180"/>
      <c r="L61" s="181"/>
    </row>
    <row r="62" spans="2:21" ht="18.5" x14ac:dyDescent="0.45">
      <c r="B62" s="105"/>
      <c r="C62" s="105"/>
      <c r="D62" s="105"/>
      <c r="E62" s="105"/>
      <c r="F62" s="105"/>
      <c r="G62" s="105"/>
      <c r="H62" s="105"/>
      <c r="I62" s="179" t="str">
        <f>TC!A29</f>
        <v xml:space="preserve">Saleh Abdullah Al-Shamrani </v>
      </c>
      <c r="J62" s="180"/>
      <c r="K62" s="180"/>
      <c r="L62" s="181"/>
    </row>
    <row r="63" spans="2:21" x14ac:dyDescent="0.35">
      <c r="B63" s="105"/>
      <c r="C63" s="105"/>
      <c r="D63" s="105"/>
      <c r="E63" s="105"/>
      <c r="F63" s="105"/>
      <c r="G63" s="105"/>
      <c r="H63" s="105"/>
    </row>
    <row r="64" spans="2:21" x14ac:dyDescent="0.35">
      <c r="B64" s="105"/>
      <c r="C64" s="105"/>
      <c r="D64" s="105"/>
      <c r="E64" s="105"/>
      <c r="F64" s="105"/>
      <c r="G64" s="105"/>
      <c r="H64" s="105"/>
    </row>
    <row r="65" spans="2:8" x14ac:dyDescent="0.35">
      <c r="B65" s="105"/>
      <c r="C65" s="105"/>
      <c r="D65" s="105"/>
      <c r="E65" s="105"/>
      <c r="F65" s="105"/>
      <c r="G65" s="105"/>
      <c r="H65" s="105"/>
    </row>
  </sheetData>
  <mergeCells count="99">
    <mergeCell ref="I62:L62"/>
    <mergeCell ref="I55:L55"/>
    <mergeCell ref="J51:M51"/>
    <mergeCell ref="J34:M34"/>
    <mergeCell ref="J48:M48"/>
    <mergeCell ref="F42:I42"/>
    <mergeCell ref="F40:I40"/>
    <mergeCell ref="C56:F56"/>
    <mergeCell ref="F49:I49"/>
    <mergeCell ref="C57:F57"/>
    <mergeCell ref="I57:L57"/>
    <mergeCell ref="C59:F59"/>
    <mergeCell ref="I58:L58"/>
    <mergeCell ref="I61:L61"/>
    <mergeCell ref="I60:L60"/>
    <mergeCell ref="J28:M28"/>
    <mergeCell ref="J29:M29"/>
    <mergeCell ref="I59:L59"/>
    <mergeCell ref="J24:M24"/>
    <mergeCell ref="J27:M27"/>
    <mergeCell ref="F28:I28"/>
    <mergeCell ref="C58:F58"/>
    <mergeCell ref="J30:M30"/>
    <mergeCell ref="F30:I30"/>
    <mergeCell ref="F32:I32"/>
    <mergeCell ref="F37:I37"/>
    <mergeCell ref="F41:I41"/>
    <mergeCell ref="F50:I50"/>
    <mergeCell ref="F33:I33"/>
    <mergeCell ref="J43:M43"/>
    <mergeCell ref="I56:L56"/>
    <mergeCell ref="J49:M49"/>
    <mergeCell ref="F43:I43"/>
    <mergeCell ref="F47:I47"/>
    <mergeCell ref="C55:F55"/>
    <mergeCell ref="I54:L54"/>
    <mergeCell ref="J47:M47"/>
    <mergeCell ref="F51:I51"/>
    <mergeCell ref="C54:F54"/>
    <mergeCell ref="J32:M32"/>
    <mergeCell ref="J41:M41"/>
    <mergeCell ref="J40:M40"/>
    <mergeCell ref="J38:M38"/>
    <mergeCell ref="J39:M39"/>
    <mergeCell ref="B4:C4"/>
    <mergeCell ref="D4:E4"/>
    <mergeCell ref="F8:I8"/>
    <mergeCell ref="J8:M8"/>
    <mergeCell ref="F9:I9"/>
    <mergeCell ref="J9:M9"/>
    <mergeCell ref="F27:I27"/>
    <mergeCell ref="F29:I29"/>
    <mergeCell ref="J31:M31"/>
    <mergeCell ref="F31:I31"/>
    <mergeCell ref="J50:M50"/>
    <mergeCell ref="J42:M42"/>
    <mergeCell ref="F39:I39"/>
    <mergeCell ref="F34:I34"/>
    <mergeCell ref="F35:I35"/>
    <mergeCell ref="F38:I38"/>
    <mergeCell ref="F48:I48"/>
    <mergeCell ref="F36:I36"/>
    <mergeCell ref="J33:M33"/>
    <mergeCell ref="J35:M35"/>
    <mergeCell ref="J36:M36"/>
    <mergeCell ref="J37:M37"/>
    <mergeCell ref="J18:M18"/>
    <mergeCell ref="J19:M19"/>
    <mergeCell ref="J25:M25"/>
    <mergeCell ref="J12:M12"/>
    <mergeCell ref="F13:I13"/>
    <mergeCell ref="F18:I18"/>
    <mergeCell ref="F19:I19"/>
    <mergeCell ref="F20:I20"/>
    <mergeCell ref="F26:I26"/>
    <mergeCell ref="F25:I25"/>
    <mergeCell ref="J21:M21"/>
    <mergeCell ref="J23:M23"/>
    <mergeCell ref="F23:I23"/>
    <mergeCell ref="F21:I21"/>
    <mergeCell ref="J22:M22"/>
    <mergeCell ref="F22:I22"/>
    <mergeCell ref="J26:M26"/>
    <mergeCell ref="J10:M10"/>
    <mergeCell ref="F24:I24"/>
    <mergeCell ref="J15:M15"/>
    <mergeCell ref="J16:M16"/>
    <mergeCell ref="F11:I11"/>
    <mergeCell ref="J11:M11"/>
    <mergeCell ref="J13:M13"/>
    <mergeCell ref="J14:M14"/>
    <mergeCell ref="J17:M17"/>
    <mergeCell ref="F17:I17"/>
    <mergeCell ref="F15:I15"/>
    <mergeCell ref="F10:I10"/>
    <mergeCell ref="F14:I14"/>
    <mergeCell ref="J20:M20"/>
    <mergeCell ref="F16:I16"/>
    <mergeCell ref="F12:I12"/>
  </mergeCells>
  <conditionalFormatting sqref="C11:D13 C29:D31">
    <cfRule type="containsText" dxfId="115" priority="18" operator="containsText" text="SP">
      <formula>NOT(ISERROR(SEARCH("SP",C11)))</formula>
    </cfRule>
  </conditionalFormatting>
  <conditionalFormatting sqref="C15:D17 C19:D27">
    <cfRule type="containsText" dxfId="114" priority="13" operator="containsText" text="SP">
      <formula>NOT(ISERROR(SEARCH("SP",C15)))</formula>
    </cfRule>
  </conditionalFormatting>
  <conditionalFormatting sqref="C33:D33">
    <cfRule type="containsText" dxfId="113" priority="19" operator="containsText" text="SP">
      <formula>NOT(ISERROR(SEARCH("SP",C33)))</formula>
    </cfRule>
  </conditionalFormatting>
  <conditionalFormatting sqref="C35:D41">
    <cfRule type="containsText" dxfId="112" priority="14" operator="containsText" text="SP">
      <formula>NOT(ISERROR(SEARCH("SP",C35)))</formula>
    </cfRule>
  </conditionalFormatting>
  <conditionalFormatting sqref="C18:E18">
    <cfRule type="containsText" dxfId="111" priority="5" operator="containsText" text="SP">
      <formula>NOT(ISERROR(SEARCH("SP",C18)))</formula>
    </cfRule>
  </conditionalFormatting>
  <conditionalFormatting sqref="C28:E28">
    <cfRule type="containsText" dxfId="110" priority="9" operator="containsText" text="SP">
      <formula>NOT(ISERROR(SEARCH("SP",C28)))</formula>
    </cfRule>
  </conditionalFormatting>
  <conditionalFormatting sqref="D10:E10">
    <cfRule type="containsText" dxfId="109" priority="4" operator="containsText" text="SP">
      <formula>NOT(ISERROR(SEARCH("SP",D10)))</formula>
    </cfRule>
  </conditionalFormatting>
  <conditionalFormatting sqref="E12 C14:E14 E16 E20 E22 E24 E26 E30 C32:E32 C34:E34 E36 E38 E40 C42:E42">
    <cfRule type="containsText" dxfId="108" priority="10" operator="containsText" text="SP">
      <formula>NOT(ISERROR(SEARCH("SP",C12)))</formula>
    </cfRule>
  </conditionalFormatting>
  <conditionalFormatting sqref="S12:S17">
    <cfRule type="containsText" dxfId="107" priority="331" operator="containsText" text="SP">
      <formula>NOT(ISERROR(SEARCH("SP",S12)))</formula>
    </cfRule>
  </conditionalFormatting>
  <pageMargins left="0.7" right="0.7" top="0.75" bottom="0.75" header="0.3" footer="0.3"/>
  <pageSetup scale="4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B2:X66"/>
  <sheetViews>
    <sheetView showGridLines="0" topLeftCell="A38" zoomScale="72" zoomScaleNormal="60" workbookViewId="0">
      <selection activeCell="O38" sqref="O1:R1048576"/>
    </sheetView>
  </sheetViews>
  <sheetFormatPr defaultRowHeight="14.5" x14ac:dyDescent="0.35"/>
  <cols>
    <col min="2" max="2" width="15.7265625" customWidth="1"/>
    <col min="3" max="3" width="10.453125" customWidth="1"/>
    <col min="4" max="4" width="10" customWidth="1"/>
    <col min="5" max="5" width="10.453125" customWidth="1"/>
    <col min="9" max="9" width="18.81640625" customWidth="1"/>
    <col min="14" max="14" width="8.7265625" style="73"/>
    <col min="15" max="15" width="8.7265625" style="73" hidden="1" customWidth="1"/>
    <col min="16" max="16" width="8.7265625" style="162" hidden="1" customWidth="1"/>
    <col min="17" max="18" width="9.1796875" style="73" hidden="1" customWidth="1"/>
    <col min="19" max="20" width="8.7265625" style="73"/>
  </cols>
  <sheetData>
    <row r="2" spans="2:19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9" ht="24" customHeight="1" x14ac:dyDescent="0.65">
      <c r="B4" s="194" t="s">
        <v>2</v>
      </c>
      <c r="C4" s="194"/>
      <c r="D4" s="195">
        <f>'DAS Mon'!D4:E4+1</f>
        <v>45930</v>
      </c>
      <c r="E4" s="195"/>
    </row>
    <row r="5" spans="2:19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9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19" ht="18.5" x14ac:dyDescent="0.45">
      <c r="B9" s="100"/>
      <c r="C9" s="45"/>
      <c r="D9" s="45"/>
      <c r="E9" s="45"/>
      <c r="F9" s="185"/>
      <c r="G9" s="185"/>
      <c r="H9" s="185"/>
      <c r="I9" s="185"/>
      <c r="J9" s="200"/>
      <c r="K9" s="200"/>
      <c r="L9" s="200"/>
      <c r="M9" s="200"/>
      <c r="O9" s="159">
        <f t="shared" ref="O9" si="0">E9</f>
        <v>0</v>
      </c>
      <c r="P9" s="160">
        <f t="shared" ref="P9" si="1">B9</f>
        <v>0</v>
      </c>
      <c r="Q9" s="159">
        <f>C9</f>
        <v>0</v>
      </c>
      <c r="R9" s="159">
        <f>D9</f>
        <v>0</v>
      </c>
    </row>
    <row r="10" spans="2:19" ht="18.5" x14ac:dyDescent="0.45">
      <c r="B10" s="113" t="s">
        <v>17</v>
      </c>
      <c r="C10" s="133">
        <v>0.125</v>
      </c>
      <c r="D10" s="132">
        <v>0.54166666666666663</v>
      </c>
      <c r="E10" s="95">
        <f t="shared" ref="E10:E42" si="2">D10-C10</f>
        <v>0.41666666666666663</v>
      </c>
      <c r="F10" s="179" t="str">
        <f>TC!A10</f>
        <v>Mansour Mohammed Al-Dossary</v>
      </c>
      <c r="G10" s="180"/>
      <c r="H10" s="180"/>
      <c r="I10" s="181"/>
      <c r="J10" s="200"/>
      <c r="K10" s="200"/>
      <c r="L10" s="200"/>
      <c r="M10" s="200"/>
      <c r="O10" s="159">
        <f t="shared" ref="O10:O51" si="3">E10</f>
        <v>0.41666666666666663</v>
      </c>
      <c r="P10" s="160" t="str">
        <f t="shared" ref="P10:P51" si="4">B10</f>
        <v>SP-D</v>
      </c>
      <c r="Q10" s="159">
        <f t="shared" ref="Q10:Q51" si="5">C10</f>
        <v>0.125</v>
      </c>
      <c r="R10" s="159">
        <f t="shared" ref="R10:R51" si="6">D10</f>
        <v>0.54166666666666663</v>
      </c>
    </row>
    <row r="11" spans="2:19" ht="18.5" x14ac:dyDescent="0.45">
      <c r="B11" s="113"/>
      <c r="C11" s="45"/>
      <c r="D11" s="45"/>
      <c r="E11" s="95"/>
      <c r="F11" s="185"/>
      <c r="G11" s="185"/>
      <c r="H11" s="185"/>
      <c r="I11" s="185"/>
      <c r="J11" s="200"/>
      <c r="K11" s="200"/>
      <c r="L11" s="200"/>
      <c r="M11" s="200"/>
      <c r="O11" s="159">
        <f t="shared" si="3"/>
        <v>0</v>
      </c>
      <c r="P11" s="160">
        <f t="shared" si="4"/>
        <v>0</v>
      </c>
      <c r="Q11" s="159">
        <f t="shared" si="5"/>
        <v>0</v>
      </c>
      <c r="R11" s="159">
        <f t="shared" si="6"/>
        <v>0</v>
      </c>
    </row>
    <row r="12" spans="2:19" ht="18.5" x14ac:dyDescent="0.45">
      <c r="B12" s="111" t="s">
        <v>132</v>
      </c>
      <c r="C12" s="133">
        <v>0.14444444444444443</v>
      </c>
      <c r="D12" s="132">
        <v>0.35694444444444445</v>
      </c>
      <c r="E12" s="95">
        <f t="shared" si="2"/>
        <v>0.21250000000000002</v>
      </c>
      <c r="F12" s="179" t="str">
        <f>TC!A28</f>
        <v xml:space="preserve">Fayez Ahmed Al-Shehri </v>
      </c>
      <c r="G12" s="180"/>
      <c r="H12" s="180"/>
      <c r="I12" s="181"/>
      <c r="J12" s="200"/>
      <c r="K12" s="200"/>
      <c r="L12" s="200"/>
      <c r="M12" s="200"/>
      <c r="O12" s="159">
        <f t="shared" si="3"/>
        <v>0.21250000000000002</v>
      </c>
      <c r="P12" s="160" t="str">
        <f t="shared" si="4"/>
        <v>TC1</v>
      </c>
      <c r="Q12" s="159">
        <f t="shared" si="5"/>
        <v>0.14444444444444443</v>
      </c>
      <c r="R12" s="159">
        <f t="shared" si="6"/>
        <v>0.35694444444444445</v>
      </c>
      <c r="S12" s="114"/>
    </row>
    <row r="13" spans="2:19" ht="18.5" x14ac:dyDescent="0.45">
      <c r="B13" s="111"/>
      <c r="C13" s="133"/>
      <c r="D13" s="132"/>
      <c r="E13" s="95"/>
      <c r="F13" s="185"/>
      <c r="G13" s="185"/>
      <c r="H13" s="185"/>
      <c r="I13" s="185"/>
      <c r="J13" s="200"/>
      <c r="K13" s="200"/>
      <c r="L13" s="200"/>
      <c r="M13" s="200"/>
      <c r="O13" s="159">
        <f t="shared" si="3"/>
        <v>0</v>
      </c>
      <c r="P13" s="160">
        <f t="shared" si="4"/>
        <v>0</v>
      </c>
      <c r="Q13" s="159">
        <f t="shared" si="5"/>
        <v>0</v>
      </c>
      <c r="R13" s="159">
        <f t="shared" si="6"/>
        <v>0</v>
      </c>
      <c r="S13" s="114"/>
    </row>
    <row r="14" spans="2:19" ht="18.5" x14ac:dyDescent="0.45">
      <c r="B14" s="111" t="s">
        <v>143</v>
      </c>
      <c r="C14" s="133">
        <v>0.22013888888888888</v>
      </c>
      <c r="D14" s="132">
        <v>0.69166666666666665</v>
      </c>
      <c r="E14" s="95">
        <f t="shared" si="2"/>
        <v>0.47152777777777777</v>
      </c>
      <c r="F14" s="179" t="str">
        <f>TC!A34</f>
        <v>Hussein Abdul Jalil Al-Buqshi</v>
      </c>
      <c r="G14" s="180"/>
      <c r="H14" s="180"/>
      <c r="I14" s="181"/>
      <c r="J14" s="200"/>
      <c r="K14" s="200"/>
      <c r="L14" s="200"/>
      <c r="M14" s="200"/>
      <c r="O14" s="159">
        <f t="shared" si="3"/>
        <v>0.47152777777777777</v>
      </c>
      <c r="P14" s="160" t="str">
        <f t="shared" si="4"/>
        <v>TC3&amp;10</v>
      </c>
      <c r="Q14" s="159">
        <f t="shared" si="5"/>
        <v>0.22013888888888888</v>
      </c>
      <c r="R14" s="159">
        <f t="shared" si="6"/>
        <v>0.69166666666666665</v>
      </c>
      <c r="S14" s="114"/>
    </row>
    <row r="15" spans="2:19" ht="18.5" x14ac:dyDescent="0.45">
      <c r="B15" s="113"/>
      <c r="C15" s="133"/>
      <c r="D15" s="133"/>
      <c r="E15" s="95"/>
      <c r="F15" s="185"/>
      <c r="G15" s="185"/>
      <c r="H15" s="185"/>
      <c r="I15" s="185"/>
      <c r="J15" s="200"/>
      <c r="K15" s="200"/>
      <c r="L15" s="200"/>
      <c r="M15" s="200"/>
      <c r="O15" s="159">
        <f t="shared" si="3"/>
        <v>0</v>
      </c>
      <c r="P15" s="160">
        <f t="shared" si="4"/>
        <v>0</v>
      </c>
      <c r="Q15" s="159">
        <f t="shared" si="5"/>
        <v>0</v>
      </c>
      <c r="R15" s="159">
        <f t="shared" si="6"/>
        <v>0</v>
      </c>
      <c r="S15" s="114"/>
    </row>
    <row r="16" spans="2:19" ht="18.5" x14ac:dyDescent="0.45">
      <c r="B16" s="111" t="s">
        <v>15</v>
      </c>
      <c r="C16" s="133">
        <v>0.27291666666666664</v>
      </c>
      <c r="D16" s="133">
        <v>0.48125000000000001</v>
      </c>
      <c r="E16" s="95">
        <f t="shared" si="2"/>
        <v>0.20833333333333337</v>
      </c>
      <c r="F16" s="179" t="str">
        <f>TC!A18</f>
        <v>Saad Saeed Al-Omari</v>
      </c>
      <c r="G16" s="180"/>
      <c r="H16" s="180"/>
      <c r="I16" s="181"/>
      <c r="J16" s="184" t="s">
        <v>167</v>
      </c>
      <c r="K16" s="184"/>
      <c r="L16" s="184"/>
      <c r="M16" s="184"/>
      <c r="O16" s="159">
        <f t="shared" si="3"/>
        <v>0.20833333333333337</v>
      </c>
      <c r="P16" s="160" t="str">
        <f t="shared" si="4"/>
        <v>TC6</v>
      </c>
      <c r="Q16" s="159">
        <f t="shared" si="5"/>
        <v>0.27291666666666664</v>
      </c>
      <c r="R16" s="159">
        <f t="shared" si="6"/>
        <v>0.48125000000000001</v>
      </c>
      <c r="S16" s="114"/>
    </row>
    <row r="17" spans="2:24" ht="18.5" x14ac:dyDescent="0.45">
      <c r="B17" s="113"/>
      <c r="C17" s="133"/>
      <c r="D17" s="133"/>
      <c r="E17" s="95"/>
      <c r="F17" s="200"/>
      <c r="G17" s="200"/>
      <c r="H17" s="200"/>
      <c r="I17" s="200"/>
      <c r="J17" s="200"/>
      <c r="K17" s="200"/>
      <c r="L17" s="200"/>
      <c r="M17" s="200"/>
      <c r="O17" s="159">
        <f t="shared" si="3"/>
        <v>0</v>
      </c>
      <c r="P17" s="160">
        <f t="shared" si="4"/>
        <v>0</v>
      </c>
      <c r="Q17" s="159">
        <f t="shared" si="5"/>
        <v>0</v>
      </c>
      <c r="R17" s="159">
        <f t="shared" si="6"/>
        <v>0</v>
      </c>
    </row>
    <row r="18" spans="2:24" ht="18.5" x14ac:dyDescent="0.45">
      <c r="B18" s="111" t="s">
        <v>140</v>
      </c>
      <c r="C18" s="133">
        <v>0.18680555555555556</v>
      </c>
      <c r="D18" s="133">
        <v>0.39513888888888887</v>
      </c>
      <c r="E18" s="95">
        <f t="shared" si="2"/>
        <v>0.20833333333333331</v>
      </c>
      <c r="F18" s="184" t="str">
        <f>TC!A7</f>
        <v>Ali Abdullah Al-Ghamdi</v>
      </c>
      <c r="G18" s="184"/>
      <c r="H18" s="184"/>
      <c r="I18" s="184"/>
      <c r="J18" s="200"/>
      <c r="K18" s="200"/>
      <c r="L18" s="200"/>
      <c r="M18" s="200"/>
      <c r="O18" s="159">
        <f t="shared" si="3"/>
        <v>0.20833333333333331</v>
      </c>
      <c r="P18" s="160" t="str">
        <f t="shared" si="4"/>
        <v>TC4</v>
      </c>
      <c r="Q18" s="159">
        <f t="shared" si="5"/>
        <v>0.18680555555555556</v>
      </c>
      <c r="R18" s="159">
        <f t="shared" si="6"/>
        <v>0.39513888888888887</v>
      </c>
    </row>
    <row r="19" spans="2:24" ht="18.5" x14ac:dyDescent="0.45">
      <c r="B19" s="113"/>
      <c r="C19" s="133"/>
      <c r="D19" s="133"/>
      <c r="E19" s="45"/>
      <c r="F19" s="200"/>
      <c r="G19" s="200"/>
      <c r="H19" s="200"/>
      <c r="I19" s="200"/>
      <c r="J19" s="200"/>
      <c r="K19" s="200"/>
      <c r="L19" s="200"/>
      <c r="M19" s="200"/>
      <c r="O19" s="159">
        <f t="shared" si="3"/>
        <v>0</v>
      </c>
      <c r="P19" s="160">
        <f t="shared" si="4"/>
        <v>0</v>
      </c>
      <c r="Q19" s="159">
        <f t="shared" si="5"/>
        <v>0</v>
      </c>
      <c r="R19" s="159">
        <f t="shared" si="6"/>
        <v>0</v>
      </c>
    </row>
    <row r="20" spans="2:24" ht="18.5" x14ac:dyDescent="0.45">
      <c r="B20" s="113" t="s">
        <v>18</v>
      </c>
      <c r="C20" s="133">
        <v>0.16666666666666666</v>
      </c>
      <c r="D20" s="133">
        <v>0.58333333333333337</v>
      </c>
      <c r="E20" s="45">
        <f t="shared" si="2"/>
        <v>0.41666666666666674</v>
      </c>
      <c r="F20" s="179" t="str">
        <f>TC!A11</f>
        <v>Saleh Ali Alseda</v>
      </c>
      <c r="G20" s="180"/>
      <c r="H20" s="180"/>
      <c r="I20" s="181"/>
      <c r="J20" s="200"/>
      <c r="K20" s="200"/>
      <c r="L20" s="200"/>
      <c r="M20" s="200"/>
      <c r="O20" s="159">
        <f t="shared" si="3"/>
        <v>0.41666666666666674</v>
      </c>
      <c r="P20" s="160" t="str">
        <f t="shared" si="4"/>
        <v>SP-R</v>
      </c>
      <c r="Q20" s="159">
        <f t="shared" si="5"/>
        <v>0.16666666666666666</v>
      </c>
      <c r="R20" s="159">
        <f t="shared" si="6"/>
        <v>0.58333333333333337</v>
      </c>
    </row>
    <row r="21" spans="2:24" ht="18.5" x14ac:dyDescent="0.45">
      <c r="B21" s="113"/>
      <c r="C21" s="133"/>
      <c r="D21" s="133"/>
      <c r="E21" s="45"/>
      <c r="F21" s="200"/>
      <c r="G21" s="200"/>
      <c r="H21" s="200"/>
      <c r="I21" s="200"/>
      <c r="J21" s="200"/>
      <c r="K21" s="200"/>
      <c r="L21" s="200"/>
      <c r="M21" s="200"/>
      <c r="O21" s="159">
        <f t="shared" si="3"/>
        <v>0</v>
      </c>
      <c r="P21" s="160">
        <f t="shared" si="4"/>
        <v>0</v>
      </c>
      <c r="Q21" s="159">
        <f t="shared" si="5"/>
        <v>0</v>
      </c>
      <c r="R21" s="159">
        <f t="shared" si="6"/>
        <v>0</v>
      </c>
    </row>
    <row r="22" spans="2:24" ht="18.5" x14ac:dyDescent="0.45">
      <c r="B22" s="113" t="s">
        <v>18</v>
      </c>
      <c r="C22" s="133">
        <v>0.45833333333333331</v>
      </c>
      <c r="D22" s="133">
        <v>0.83333333333333337</v>
      </c>
      <c r="E22" s="45">
        <f t="shared" si="2"/>
        <v>0.37500000000000006</v>
      </c>
      <c r="F22" s="184" t="str">
        <f>TC!A15</f>
        <v>Abdul Hamid Taher Al-Awad</v>
      </c>
      <c r="G22" s="184"/>
      <c r="H22" s="184"/>
      <c r="I22" s="184"/>
      <c r="J22" s="184" t="s">
        <v>160</v>
      </c>
      <c r="K22" s="184"/>
      <c r="L22" s="184"/>
      <c r="M22" s="184"/>
      <c r="O22" s="159">
        <f t="shared" si="3"/>
        <v>0.37500000000000006</v>
      </c>
      <c r="P22" s="160" t="str">
        <f t="shared" si="4"/>
        <v>SP-R</v>
      </c>
      <c r="Q22" s="159">
        <f t="shared" si="5"/>
        <v>0.45833333333333331</v>
      </c>
      <c r="R22" s="159">
        <f t="shared" si="6"/>
        <v>0.83333333333333337</v>
      </c>
    </row>
    <row r="23" spans="2:24" ht="18.5" x14ac:dyDescent="0.45">
      <c r="B23" s="113"/>
      <c r="C23" s="133"/>
      <c r="D23" s="133"/>
      <c r="E23" s="45"/>
      <c r="F23" s="200"/>
      <c r="G23" s="200"/>
      <c r="H23" s="200"/>
      <c r="I23" s="200"/>
      <c r="J23" s="200"/>
      <c r="K23" s="200"/>
      <c r="L23" s="200"/>
      <c r="M23" s="200"/>
      <c r="O23" s="159">
        <f t="shared" si="3"/>
        <v>0</v>
      </c>
      <c r="P23" s="160">
        <f t="shared" si="4"/>
        <v>0</v>
      </c>
      <c r="Q23" s="159">
        <f t="shared" si="5"/>
        <v>0</v>
      </c>
      <c r="R23" s="159">
        <f t="shared" si="6"/>
        <v>0</v>
      </c>
    </row>
    <row r="24" spans="2:24" ht="18.5" x14ac:dyDescent="0.45">
      <c r="B24" s="219" t="s">
        <v>139</v>
      </c>
      <c r="C24" s="133">
        <v>0.46736111111111112</v>
      </c>
      <c r="D24" s="133">
        <v>0.68263888888888891</v>
      </c>
      <c r="E24" s="45">
        <f t="shared" si="2"/>
        <v>0.21527777777777779</v>
      </c>
      <c r="F24" s="179" t="str">
        <f>TC!A16</f>
        <v>Ahmed Abdulaziz Al-Ghwainem</v>
      </c>
      <c r="G24" s="180"/>
      <c r="H24" s="180"/>
      <c r="I24" s="181"/>
      <c r="J24" s="200"/>
      <c r="K24" s="200"/>
      <c r="L24" s="200"/>
      <c r="M24" s="200"/>
      <c r="O24" s="159">
        <f t="shared" si="3"/>
        <v>0.21527777777777779</v>
      </c>
      <c r="P24" s="160" t="str">
        <f t="shared" si="4"/>
        <v>TC7</v>
      </c>
      <c r="Q24" s="159">
        <f t="shared" si="5"/>
        <v>0.46736111111111112</v>
      </c>
      <c r="R24" s="159">
        <f t="shared" si="6"/>
        <v>0.68263888888888891</v>
      </c>
    </row>
    <row r="25" spans="2:24" ht="18.5" x14ac:dyDescent="0.45">
      <c r="B25" s="113"/>
      <c r="C25" s="133"/>
      <c r="D25" s="53"/>
      <c r="E25" s="45"/>
      <c r="F25" s="200"/>
      <c r="G25" s="200"/>
      <c r="H25" s="200"/>
      <c r="I25" s="200"/>
      <c r="J25" s="200"/>
      <c r="K25" s="200"/>
      <c r="L25" s="200"/>
      <c r="M25" s="200"/>
      <c r="O25" s="159">
        <f t="shared" si="3"/>
        <v>0</v>
      </c>
      <c r="P25" s="160">
        <f t="shared" si="4"/>
        <v>0</v>
      </c>
      <c r="Q25" s="159">
        <f t="shared" si="5"/>
        <v>0</v>
      </c>
      <c r="R25" s="159">
        <f t="shared" si="6"/>
        <v>0</v>
      </c>
    </row>
    <row r="26" spans="2:24" ht="18.5" x14ac:dyDescent="0.45">
      <c r="B26" s="219" t="s">
        <v>145</v>
      </c>
      <c r="C26" s="133">
        <v>0.46736111111111112</v>
      </c>
      <c r="D26" s="133">
        <v>0.96527777777777779</v>
      </c>
      <c r="E26" s="45">
        <f t="shared" si="2"/>
        <v>0.49791666666666667</v>
      </c>
      <c r="F26" s="179" t="str">
        <f>TC!A17</f>
        <v>Humim Abdul Rahman Al-Dossary</v>
      </c>
      <c r="G26" s="180"/>
      <c r="H26" s="180"/>
      <c r="I26" s="181"/>
      <c r="J26" s="184" t="s">
        <v>159</v>
      </c>
      <c r="K26" s="184"/>
      <c r="L26" s="184"/>
      <c r="M26" s="184"/>
      <c r="O26" s="159">
        <f t="shared" si="3"/>
        <v>0.49791666666666667</v>
      </c>
      <c r="P26" s="160" t="str">
        <f t="shared" si="4"/>
        <v>TC7&amp;16</v>
      </c>
      <c r="Q26" s="159">
        <f t="shared" si="5"/>
        <v>0.46736111111111112</v>
      </c>
      <c r="R26" s="159">
        <f t="shared" si="6"/>
        <v>0.96527777777777779</v>
      </c>
      <c r="U26" s="73"/>
      <c r="V26" s="73"/>
      <c r="W26" s="73"/>
      <c r="X26" s="73"/>
    </row>
    <row r="27" spans="2:24" ht="18.5" x14ac:dyDescent="0.45">
      <c r="B27" s="113"/>
      <c r="C27" s="133"/>
      <c r="D27" s="133"/>
      <c r="E27" s="45"/>
      <c r="F27" s="200"/>
      <c r="G27" s="200"/>
      <c r="H27" s="200"/>
      <c r="I27" s="200"/>
      <c r="J27" s="200"/>
      <c r="K27" s="200"/>
      <c r="L27" s="200"/>
      <c r="M27" s="200"/>
      <c r="O27" s="159">
        <f t="shared" si="3"/>
        <v>0</v>
      </c>
      <c r="P27" s="160">
        <f t="shared" si="4"/>
        <v>0</v>
      </c>
      <c r="Q27" s="159">
        <f t="shared" si="5"/>
        <v>0</v>
      </c>
      <c r="R27" s="159">
        <f t="shared" si="6"/>
        <v>0</v>
      </c>
      <c r="U27" s="73"/>
    </row>
    <row r="28" spans="2:24" ht="18.5" x14ac:dyDescent="0.45">
      <c r="B28" s="219" t="s">
        <v>141</v>
      </c>
      <c r="C28" s="133">
        <v>0.48333333333333334</v>
      </c>
      <c r="D28" s="133">
        <v>0.69166666666666676</v>
      </c>
      <c r="E28" s="45">
        <f t="shared" si="2"/>
        <v>0.20833333333333343</v>
      </c>
      <c r="F28" s="179" t="str">
        <f>TC!A14</f>
        <v>Mubarak Yousef Al-Dossary</v>
      </c>
      <c r="G28" s="180"/>
      <c r="H28" s="180"/>
      <c r="I28" s="181"/>
      <c r="J28" s="200"/>
      <c r="K28" s="200"/>
      <c r="L28" s="200"/>
      <c r="M28" s="200"/>
      <c r="O28" s="159">
        <f t="shared" si="3"/>
        <v>0.20833333333333343</v>
      </c>
      <c r="P28" s="160" t="str">
        <f t="shared" si="4"/>
        <v>TC10</v>
      </c>
      <c r="Q28" s="159">
        <f t="shared" si="5"/>
        <v>0.48333333333333334</v>
      </c>
      <c r="R28" s="159">
        <f t="shared" si="6"/>
        <v>0.69166666666666676</v>
      </c>
      <c r="U28" s="73"/>
    </row>
    <row r="29" spans="2:24" ht="18.5" x14ac:dyDescent="0.45">
      <c r="B29" s="219"/>
      <c r="C29" s="133"/>
      <c r="D29" s="133"/>
      <c r="E29" s="45"/>
      <c r="F29" s="150"/>
      <c r="G29" s="151"/>
      <c r="H29" s="151"/>
      <c r="I29" s="152"/>
      <c r="J29" s="186"/>
      <c r="K29" s="187"/>
      <c r="L29" s="187"/>
      <c r="M29" s="188"/>
      <c r="O29" s="159">
        <f t="shared" si="3"/>
        <v>0</v>
      </c>
      <c r="P29" s="160">
        <f t="shared" si="4"/>
        <v>0</v>
      </c>
      <c r="Q29" s="159">
        <f t="shared" si="5"/>
        <v>0</v>
      </c>
      <c r="R29" s="159">
        <f t="shared" si="6"/>
        <v>0</v>
      </c>
      <c r="U29" s="73"/>
    </row>
    <row r="30" spans="2:24" ht="18.5" x14ac:dyDescent="0.45">
      <c r="B30" s="113" t="s">
        <v>17</v>
      </c>
      <c r="C30" s="133">
        <v>0.5625</v>
      </c>
      <c r="D30" s="133">
        <v>0.9375</v>
      </c>
      <c r="E30" s="45">
        <f t="shared" ref="E30" si="7">D30-C30</f>
        <v>0.375</v>
      </c>
      <c r="F30" s="184" t="str">
        <f>TC!A25</f>
        <v>Hussein Muhammad Al-Omari</v>
      </c>
      <c r="G30" s="184"/>
      <c r="H30" s="184"/>
      <c r="I30" s="184"/>
      <c r="J30" s="186"/>
      <c r="K30" s="187"/>
      <c r="L30" s="187"/>
      <c r="M30" s="188"/>
      <c r="O30" s="159">
        <f t="shared" si="3"/>
        <v>0.375</v>
      </c>
      <c r="P30" s="160" t="str">
        <f t="shared" si="4"/>
        <v>SP-D</v>
      </c>
      <c r="Q30" s="159">
        <f t="shared" si="5"/>
        <v>0.5625</v>
      </c>
      <c r="R30" s="159">
        <f t="shared" si="6"/>
        <v>0.9375</v>
      </c>
      <c r="U30" s="73"/>
    </row>
    <row r="31" spans="2:24" ht="18.5" x14ac:dyDescent="0.45">
      <c r="B31" s="113"/>
      <c r="C31" s="166"/>
      <c r="D31" s="166"/>
      <c r="E31" s="95"/>
      <c r="F31" s="200"/>
      <c r="G31" s="200"/>
      <c r="H31" s="200"/>
      <c r="I31" s="200"/>
      <c r="J31" s="200"/>
      <c r="K31" s="200"/>
      <c r="L31" s="200"/>
      <c r="M31" s="200"/>
      <c r="O31" s="159">
        <f t="shared" si="3"/>
        <v>0</v>
      </c>
      <c r="P31" s="160">
        <f t="shared" si="4"/>
        <v>0</v>
      </c>
      <c r="Q31" s="159">
        <f t="shared" si="5"/>
        <v>0</v>
      </c>
      <c r="R31" s="159">
        <f t="shared" si="6"/>
        <v>0</v>
      </c>
      <c r="U31" s="73"/>
      <c r="V31" s="73"/>
      <c r="W31" s="73"/>
      <c r="X31" s="73"/>
    </row>
    <row r="32" spans="2:24" ht="18.5" x14ac:dyDescent="0.45">
      <c r="B32" s="111" t="s">
        <v>149</v>
      </c>
      <c r="C32" s="133">
        <v>0.59236111111111112</v>
      </c>
      <c r="D32" s="133">
        <v>0.80486111111111114</v>
      </c>
      <c r="E32" s="95">
        <f t="shared" si="2"/>
        <v>0.21250000000000002</v>
      </c>
      <c r="F32" s="179" t="str">
        <f>TC!A29</f>
        <v xml:space="preserve">Saleh Abdullah Al-Shamrani </v>
      </c>
      <c r="G32" s="180"/>
      <c r="H32" s="180"/>
      <c r="I32" s="181"/>
      <c r="J32" s="200"/>
      <c r="K32" s="200"/>
      <c r="L32" s="200"/>
      <c r="M32" s="200"/>
      <c r="O32" s="159">
        <f t="shared" si="3"/>
        <v>0.21250000000000002</v>
      </c>
      <c r="P32" s="160" t="str">
        <f t="shared" si="4"/>
        <v>TC9</v>
      </c>
      <c r="Q32" s="159">
        <f t="shared" si="5"/>
        <v>0.59236111111111112</v>
      </c>
      <c r="R32" s="159">
        <f t="shared" si="6"/>
        <v>0.80486111111111114</v>
      </c>
    </row>
    <row r="33" spans="2:20" ht="18.5" x14ac:dyDescent="0.45">
      <c r="B33" s="113"/>
      <c r="C33" s="133"/>
      <c r="D33" s="133"/>
      <c r="E33" s="95"/>
      <c r="F33" s="200"/>
      <c r="G33" s="200"/>
      <c r="H33" s="200"/>
      <c r="I33" s="200"/>
      <c r="J33" s="200"/>
      <c r="K33" s="200"/>
      <c r="L33" s="200"/>
      <c r="M33" s="200"/>
      <c r="O33" s="159">
        <f t="shared" si="3"/>
        <v>0</v>
      </c>
      <c r="P33" s="160">
        <f t="shared" si="4"/>
        <v>0</v>
      </c>
      <c r="Q33" s="159">
        <f t="shared" si="5"/>
        <v>0</v>
      </c>
      <c r="R33" s="159">
        <f t="shared" si="6"/>
        <v>0</v>
      </c>
    </row>
    <row r="34" spans="2:20" ht="18.5" x14ac:dyDescent="0.45">
      <c r="B34" s="111" t="s">
        <v>16</v>
      </c>
      <c r="C34" s="133">
        <v>0.62291666666666667</v>
      </c>
      <c r="D34" s="133">
        <v>0.84722222222222221</v>
      </c>
      <c r="E34" s="95">
        <f t="shared" si="2"/>
        <v>0.22430555555555554</v>
      </c>
      <c r="F34" s="179" t="str">
        <f>TC!A12</f>
        <v>Abduleilah Ali Ibrahim</v>
      </c>
      <c r="G34" s="180"/>
      <c r="H34" s="180"/>
      <c r="I34" s="181"/>
      <c r="J34" s="184" t="s">
        <v>165</v>
      </c>
      <c r="K34" s="184"/>
      <c r="L34" s="184"/>
      <c r="M34" s="184"/>
      <c r="O34" s="159">
        <f t="shared" si="3"/>
        <v>0.22430555555555554</v>
      </c>
      <c r="P34" s="160" t="str">
        <f t="shared" si="4"/>
        <v>TC13</v>
      </c>
      <c r="Q34" s="159">
        <f t="shared" si="5"/>
        <v>0.62291666666666667</v>
      </c>
      <c r="R34" s="159">
        <f t="shared" si="6"/>
        <v>0.84722222222222221</v>
      </c>
      <c r="T34"/>
    </row>
    <row r="35" spans="2:20" ht="18.5" x14ac:dyDescent="0.45">
      <c r="B35" s="113"/>
      <c r="C35" s="133"/>
      <c r="D35" s="133"/>
      <c r="E35" s="95"/>
      <c r="F35" s="200"/>
      <c r="G35" s="200"/>
      <c r="H35" s="200"/>
      <c r="I35" s="200"/>
      <c r="J35" s="200"/>
      <c r="K35" s="200"/>
      <c r="L35" s="200"/>
      <c r="M35" s="200"/>
      <c r="O35" s="159">
        <f t="shared" si="3"/>
        <v>0</v>
      </c>
      <c r="P35" s="160">
        <f t="shared" si="4"/>
        <v>0</v>
      </c>
      <c r="Q35" s="159">
        <f t="shared" si="5"/>
        <v>0</v>
      </c>
      <c r="R35" s="159">
        <f t="shared" si="6"/>
        <v>0</v>
      </c>
      <c r="T35"/>
    </row>
    <row r="36" spans="2:20" ht="18.5" x14ac:dyDescent="0.45">
      <c r="B36" s="111" t="s">
        <v>142</v>
      </c>
      <c r="C36" s="133">
        <v>0.67083333333333328</v>
      </c>
      <c r="D36" s="133">
        <v>0.88055555555555554</v>
      </c>
      <c r="E36" s="95">
        <f t="shared" si="2"/>
        <v>0.20972222222222225</v>
      </c>
      <c r="F36" s="179" t="str">
        <f>TC!A23</f>
        <v>Mubarak Salem Al Shaiban</v>
      </c>
      <c r="G36" s="180"/>
      <c r="H36" s="180"/>
      <c r="I36" s="181"/>
      <c r="J36" s="200"/>
      <c r="K36" s="200"/>
      <c r="L36" s="200"/>
      <c r="M36" s="200"/>
      <c r="O36" s="159">
        <f t="shared" si="3"/>
        <v>0.20972222222222225</v>
      </c>
      <c r="P36" s="160" t="str">
        <f t="shared" si="4"/>
        <v>TC14</v>
      </c>
      <c r="Q36" s="159">
        <f t="shared" si="5"/>
        <v>0.67083333333333328</v>
      </c>
      <c r="R36" s="159">
        <f t="shared" si="6"/>
        <v>0.88055555555555554</v>
      </c>
    </row>
    <row r="37" spans="2:20" ht="18.5" x14ac:dyDescent="0.45">
      <c r="B37" s="113"/>
      <c r="C37" s="133"/>
      <c r="D37" s="133"/>
      <c r="E37" s="95"/>
      <c r="F37" s="200"/>
      <c r="G37" s="200"/>
      <c r="H37" s="200"/>
      <c r="I37" s="200"/>
      <c r="J37" s="200"/>
      <c r="K37" s="200"/>
      <c r="L37" s="200"/>
      <c r="M37" s="200"/>
      <c r="O37" s="159">
        <f t="shared" si="3"/>
        <v>0</v>
      </c>
      <c r="P37" s="160">
        <f t="shared" si="4"/>
        <v>0</v>
      </c>
      <c r="Q37" s="159">
        <f t="shared" si="5"/>
        <v>0</v>
      </c>
      <c r="R37" s="159">
        <f t="shared" si="6"/>
        <v>0</v>
      </c>
    </row>
    <row r="38" spans="2:20" ht="18.5" x14ac:dyDescent="0.45">
      <c r="B38" s="111" t="s">
        <v>138</v>
      </c>
      <c r="C38" s="133">
        <v>0.78263888888888888</v>
      </c>
      <c r="D38" s="133">
        <v>0.99513888888888891</v>
      </c>
      <c r="E38" s="95">
        <f t="shared" si="2"/>
        <v>0.21250000000000002</v>
      </c>
      <c r="F38" s="179" t="str">
        <f>TC!A22</f>
        <v>Ahmed Jassim Al-Hussein</v>
      </c>
      <c r="G38" s="180"/>
      <c r="H38" s="180"/>
      <c r="I38" s="181"/>
      <c r="J38" s="200"/>
      <c r="K38" s="200"/>
      <c r="L38" s="200"/>
      <c r="M38" s="200"/>
      <c r="O38" s="159">
        <f t="shared" si="3"/>
        <v>0.21250000000000002</v>
      </c>
      <c r="P38" s="160" t="str">
        <f t="shared" si="4"/>
        <v>TC17</v>
      </c>
      <c r="Q38" s="159">
        <f t="shared" si="5"/>
        <v>0.78263888888888888</v>
      </c>
      <c r="R38" s="159">
        <f t="shared" si="6"/>
        <v>0.99513888888888891</v>
      </c>
    </row>
    <row r="39" spans="2:20" ht="18.5" x14ac:dyDescent="0.45">
      <c r="B39" s="111"/>
      <c r="C39" s="133"/>
      <c r="D39" s="133"/>
      <c r="E39" s="95"/>
      <c r="F39" s="200"/>
      <c r="G39" s="200"/>
      <c r="H39" s="200"/>
      <c r="I39" s="200"/>
      <c r="J39" s="200"/>
      <c r="K39" s="200"/>
      <c r="L39" s="200"/>
      <c r="M39" s="200"/>
      <c r="O39" s="159">
        <f t="shared" si="3"/>
        <v>0</v>
      </c>
      <c r="P39" s="160">
        <f t="shared" si="4"/>
        <v>0</v>
      </c>
      <c r="Q39" s="159">
        <f t="shared" si="5"/>
        <v>0</v>
      </c>
      <c r="R39" s="159">
        <f t="shared" si="6"/>
        <v>0</v>
      </c>
    </row>
    <row r="40" spans="2:20" ht="18.5" x14ac:dyDescent="0.45">
      <c r="B40" s="111" t="s">
        <v>150</v>
      </c>
      <c r="C40" s="133">
        <v>0.79027777777777775</v>
      </c>
      <c r="D40" s="133">
        <v>0.99861111111111101</v>
      </c>
      <c r="E40" s="95">
        <f t="shared" si="2"/>
        <v>0.20833333333333326</v>
      </c>
      <c r="F40" s="179" t="str">
        <f>TC!A27</f>
        <v>Abdul Ghani Ahmed Al-Nasser</v>
      </c>
      <c r="G40" s="180"/>
      <c r="H40" s="180"/>
      <c r="I40" s="181"/>
      <c r="J40" s="200"/>
      <c r="K40" s="200"/>
      <c r="L40" s="200"/>
      <c r="M40" s="200"/>
      <c r="O40" s="159">
        <f t="shared" si="3"/>
        <v>0.20833333333333326</v>
      </c>
      <c r="P40" s="160" t="str">
        <f t="shared" si="4"/>
        <v>TC18</v>
      </c>
      <c r="Q40" s="159">
        <f t="shared" si="5"/>
        <v>0.79027777777777775</v>
      </c>
      <c r="R40" s="159">
        <f t="shared" si="6"/>
        <v>0.99861111111111101</v>
      </c>
    </row>
    <row r="41" spans="2:20" ht="18.5" x14ac:dyDescent="0.45">
      <c r="B41" s="113"/>
      <c r="C41" s="133"/>
      <c r="D41" s="133"/>
      <c r="E41" s="95"/>
      <c r="F41" s="200"/>
      <c r="G41" s="200"/>
      <c r="H41" s="200"/>
      <c r="I41" s="200"/>
      <c r="J41" s="200"/>
      <c r="K41" s="200"/>
      <c r="L41" s="200"/>
      <c r="M41" s="200"/>
      <c r="O41" s="159">
        <f t="shared" si="3"/>
        <v>0</v>
      </c>
      <c r="P41" s="160">
        <f t="shared" si="4"/>
        <v>0</v>
      </c>
      <c r="Q41" s="159">
        <f t="shared" si="5"/>
        <v>0</v>
      </c>
      <c r="R41" s="159">
        <f t="shared" si="6"/>
        <v>0</v>
      </c>
    </row>
    <row r="42" spans="2:20" ht="18.5" x14ac:dyDescent="0.45">
      <c r="B42" s="111" t="s">
        <v>135</v>
      </c>
      <c r="C42" s="133">
        <v>0.9</v>
      </c>
      <c r="D42" s="133">
        <v>1.3187500000000001</v>
      </c>
      <c r="E42" s="95">
        <f t="shared" si="2"/>
        <v>0.41875000000000007</v>
      </c>
      <c r="F42" s="179" t="str">
        <f>TC!A33</f>
        <v>Habib Mahdi Al-Jittil</v>
      </c>
      <c r="G42" s="180"/>
      <c r="H42" s="180"/>
      <c r="I42" s="181"/>
      <c r="J42" s="200"/>
      <c r="K42" s="200"/>
      <c r="L42" s="200"/>
      <c r="M42" s="200"/>
      <c r="O42" s="159">
        <f t="shared" si="3"/>
        <v>0.41875000000000007</v>
      </c>
      <c r="P42" s="160" t="str">
        <f t="shared" si="4"/>
        <v>TC19&amp;2</v>
      </c>
      <c r="Q42" s="159">
        <f t="shared" si="5"/>
        <v>0.9</v>
      </c>
      <c r="R42" s="159">
        <f t="shared" si="6"/>
        <v>1.3187500000000001</v>
      </c>
    </row>
    <row r="43" spans="2:20" ht="18.5" x14ac:dyDescent="0.45">
      <c r="B43" s="113"/>
      <c r="C43" s="45"/>
      <c r="D43" s="45"/>
      <c r="E43" s="95"/>
      <c r="F43" s="184"/>
      <c r="G43" s="184"/>
      <c r="H43" s="184"/>
      <c r="I43" s="184"/>
      <c r="J43" s="200"/>
      <c r="K43" s="200"/>
      <c r="L43" s="200"/>
      <c r="M43" s="200"/>
      <c r="O43" s="159">
        <f t="shared" si="3"/>
        <v>0</v>
      </c>
      <c r="P43" s="160">
        <f t="shared" si="4"/>
        <v>0</v>
      </c>
      <c r="Q43" s="159">
        <f t="shared" si="5"/>
        <v>0</v>
      </c>
      <c r="R43" s="159">
        <f t="shared" si="6"/>
        <v>0</v>
      </c>
    </row>
    <row r="44" spans="2:20" ht="18.5" x14ac:dyDescent="0.45">
      <c r="B44" s="50"/>
      <c r="C44" s="51"/>
      <c r="D44" s="51"/>
      <c r="E44" s="51"/>
      <c r="F44" s="50"/>
      <c r="G44" s="50"/>
      <c r="H44" s="50"/>
      <c r="I44" s="50"/>
      <c r="J44" s="50"/>
      <c r="K44" s="50"/>
      <c r="L44" s="50"/>
      <c r="M44" s="50"/>
      <c r="O44" s="159">
        <f t="shared" si="3"/>
        <v>0</v>
      </c>
      <c r="P44" s="160">
        <f t="shared" si="4"/>
        <v>0</v>
      </c>
      <c r="Q44" s="159">
        <f t="shared" si="5"/>
        <v>0</v>
      </c>
      <c r="R44" s="159">
        <f t="shared" si="6"/>
        <v>0</v>
      </c>
    </row>
    <row r="45" spans="2:20" x14ac:dyDescent="0.35">
      <c r="O45" s="159">
        <f t="shared" si="3"/>
        <v>0</v>
      </c>
      <c r="P45" s="160">
        <f t="shared" si="4"/>
        <v>0</v>
      </c>
      <c r="Q45" s="159">
        <f t="shared" si="5"/>
        <v>0</v>
      </c>
      <c r="R45" s="159">
        <f t="shared" si="6"/>
        <v>0</v>
      </c>
    </row>
    <row r="46" spans="2:20" ht="18.5" x14ac:dyDescent="0.45">
      <c r="B46" s="46" t="s">
        <v>103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O46" s="159">
        <f t="shared" si="3"/>
        <v>0</v>
      </c>
      <c r="P46" s="160" t="str">
        <f t="shared" si="4"/>
        <v>Off Roster</v>
      </c>
      <c r="Q46" s="159">
        <f t="shared" si="5"/>
        <v>0</v>
      </c>
      <c r="R46" s="159">
        <f t="shared" si="6"/>
        <v>0</v>
      </c>
    </row>
    <row r="47" spans="2:20" ht="18.5" x14ac:dyDescent="0.45">
      <c r="B47" s="44" t="s">
        <v>104</v>
      </c>
      <c r="C47" s="44" t="s">
        <v>100</v>
      </c>
      <c r="D47" s="44" t="s">
        <v>101</v>
      </c>
      <c r="E47" s="44" t="s">
        <v>7</v>
      </c>
      <c r="F47" s="182" t="s">
        <v>38</v>
      </c>
      <c r="G47" s="182"/>
      <c r="H47" s="182"/>
      <c r="I47" s="182"/>
      <c r="J47" s="192" t="s">
        <v>102</v>
      </c>
      <c r="K47" s="192"/>
      <c r="L47" s="192"/>
      <c r="M47" s="193"/>
      <c r="O47" s="159" t="str">
        <f t="shared" si="3"/>
        <v>Hours</v>
      </c>
      <c r="P47" s="160" t="str">
        <f t="shared" si="4"/>
        <v>Activity</v>
      </c>
      <c r="Q47" s="159" t="str">
        <f t="shared" si="5"/>
        <v>On Duty</v>
      </c>
      <c r="R47" s="159" t="str">
        <f t="shared" si="6"/>
        <v>Off Duty</v>
      </c>
    </row>
    <row r="48" spans="2:20" ht="18.5" x14ac:dyDescent="0.45">
      <c r="B48" s="100" t="s">
        <v>163</v>
      </c>
      <c r="C48" s="45">
        <v>0.375</v>
      </c>
      <c r="D48" s="45">
        <v>0.625</v>
      </c>
      <c r="E48" s="45">
        <v>0.25</v>
      </c>
      <c r="F48" s="179" t="str">
        <f>TC!A37</f>
        <v>Salem Mahdi Al Shaiban</v>
      </c>
      <c r="G48" s="180"/>
      <c r="H48" s="180"/>
      <c r="I48" s="181"/>
      <c r="J48" s="181"/>
      <c r="K48" s="184"/>
      <c r="L48" s="184"/>
      <c r="M48" s="184"/>
      <c r="O48" s="159">
        <f t="shared" si="3"/>
        <v>0.25</v>
      </c>
      <c r="P48" s="160" t="str">
        <f t="shared" si="4"/>
        <v>TRG</v>
      </c>
      <c r="Q48" s="159">
        <f t="shared" si="5"/>
        <v>0.375</v>
      </c>
      <c r="R48" s="159">
        <f t="shared" si="6"/>
        <v>0.625</v>
      </c>
    </row>
    <row r="49" spans="2:20" ht="18.5" x14ac:dyDescent="0.45">
      <c r="B49" s="100" t="s">
        <v>163</v>
      </c>
      <c r="C49" s="45">
        <v>0.375</v>
      </c>
      <c r="D49" s="45">
        <v>0.625</v>
      </c>
      <c r="E49" s="45">
        <v>0.25</v>
      </c>
      <c r="F49" s="179" t="str">
        <f>TC!A21</f>
        <v>Faisal Turki Abu Falasa</v>
      </c>
      <c r="G49" s="180"/>
      <c r="H49" s="180"/>
      <c r="I49" s="181"/>
      <c r="J49" s="181"/>
      <c r="K49" s="184"/>
      <c r="L49" s="184"/>
      <c r="M49" s="184"/>
      <c r="O49" s="159">
        <f t="shared" si="3"/>
        <v>0.25</v>
      </c>
      <c r="P49" s="160" t="str">
        <f t="shared" si="4"/>
        <v>TRG</v>
      </c>
      <c r="Q49" s="159">
        <f t="shared" si="5"/>
        <v>0.375</v>
      </c>
      <c r="R49" s="159">
        <f t="shared" si="6"/>
        <v>0.625</v>
      </c>
    </row>
    <row r="50" spans="2:20" ht="18.5" x14ac:dyDescent="0.45">
      <c r="B50" s="100" t="s">
        <v>163</v>
      </c>
      <c r="C50" s="45">
        <v>0.375</v>
      </c>
      <c r="D50" s="45">
        <v>0.625</v>
      </c>
      <c r="E50" s="45">
        <v>0.25</v>
      </c>
      <c r="F50" s="179" t="str">
        <f>TC!A24</f>
        <v>Mohammed Abdul Karim Al Mazni</v>
      </c>
      <c r="G50" s="180"/>
      <c r="H50" s="180"/>
      <c r="I50" s="181"/>
      <c r="J50" s="181"/>
      <c r="K50" s="184"/>
      <c r="L50" s="184"/>
      <c r="M50" s="184"/>
      <c r="O50" s="159">
        <f t="shared" si="3"/>
        <v>0.25</v>
      </c>
      <c r="P50" s="160" t="str">
        <f t="shared" si="4"/>
        <v>TRG</v>
      </c>
      <c r="Q50" s="159">
        <f t="shared" si="5"/>
        <v>0.375</v>
      </c>
      <c r="R50" s="159">
        <f t="shared" si="6"/>
        <v>0.625</v>
      </c>
    </row>
    <row r="51" spans="2:20" ht="18.5" x14ac:dyDescent="0.45">
      <c r="B51" s="100" t="s">
        <v>166</v>
      </c>
      <c r="C51" s="45">
        <v>0.375</v>
      </c>
      <c r="D51" s="45">
        <v>0.66666666666666663</v>
      </c>
      <c r="E51" s="45">
        <v>0.33333333333333331</v>
      </c>
      <c r="F51" s="184" t="str">
        <f>TC!A8</f>
        <v>Rajeh Hussein Al-Harith</v>
      </c>
      <c r="G51" s="184"/>
      <c r="H51" s="184"/>
      <c r="I51" s="184"/>
      <c r="J51" s="181"/>
      <c r="K51" s="184"/>
      <c r="L51" s="184"/>
      <c r="M51" s="184"/>
      <c r="O51" s="159">
        <f t="shared" si="3"/>
        <v>0.33333333333333331</v>
      </c>
      <c r="P51" s="160" t="str">
        <f t="shared" si="4"/>
        <v>DET</v>
      </c>
      <c r="Q51" s="159">
        <f t="shared" si="5"/>
        <v>0.375</v>
      </c>
      <c r="R51" s="159">
        <f t="shared" si="6"/>
        <v>0.66666666666666663</v>
      </c>
    </row>
    <row r="52" spans="2:20" ht="18.5" x14ac:dyDescent="0.45">
      <c r="F52" s="153"/>
      <c r="G52" s="153"/>
      <c r="H52" s="153"/>
      <c r="I52" s="153"/>
    </row>
    <row r="53" spans="2:20" s="41" customFormat="1" ht="18.5" x14ac:dyDescent="0.45">
      <c r="B53" s="48" t="s">
        <v>105</v>
      </c>
      <c r="C53" s="47"/>
      <c r="D53" s="47"/>
      <c r="F53" s="47"/>
      <c r="G53" s="47"/>
      <c r="I53" s="48" t="s">
        <v>106</v>
      </c>
      <c r="J53" s="47"/>
      <c r="L53" s="47"/>
      <c r="M53" s="49"/>
      <c r="N53" s="49"/>
      <c r="O53" s="49"/>
      <c r="P53" s="161"/>
      <c r="Q53" s="49"/>
      <c r="R53" s="49"/>
      <c r="S53" s="49"/>
      <c r="T53" s="49"/>
    </row>
    <row r="54" spans="2:20" ht="18.5" x14ac:dyDescent="0.45">
      <c r="B54" s="44" t="s">
        <v>107</v>
      </c>
      <c r="C54" s="182" t="s">
        <v>38</v>
      </c>
      <c r="D54" s="182"/>
      <c r="E54" s="182"/>
      <c r="F54" s="182"/>
      <c r="I54" s="182" t="s">
        <v>38</v>
      </c>
      <c r="J54" s="182"/>
      <c r="K54" s="182"/>
      <c r="L54" s="182"/>
    </row>
    <row r="55" spans="2:20" ht="18.5" x14ac:dyDescent="0.45">
      <c r="B55" s="100" t="s">
        <v>158</v>
      </c>
      <c r="C55" s="179" t="str">
        <f>TC!A31</f>
        <v>Mohammed Ibrahim Al-Melifi</v>
      </c>
      <c r="D55" s="180"/>
      <c r="E55" s="180"/>
      <c r="F55" s="181"/>
      <c r="G55" s="105"/>
      <c r="H55" s="105"/>
      <c r="I55" s="179" t="str">
        <f>TC!A9</f>
        <v>Khaled Fahd Al-Harbi</v>
      </c>
      <c r="J55" s="180"/>
      <c r="K55" s="180"/>
      <c r="L55" s="181"/>
    </row>
    <row r="56" spans="2:20" ht="18.5" x14ac:dyDescent="0.45">
      <c r="B56" s="100" t="s">
        <v>158</v>
      </c>
      <c r="C56" s="179" t="str">
        <f>TC!A30</f>
        <v>Salman Al-Shammari</v>
      </c>
      <c r="D56" s="180"/>
      <c r="E56" s="180"/>
      <c r="F56" s="181"/>
      <c r="G56" s="105"/>
      <c r="H56" s="105"/>
      <c r="I56" s="179" t="str">
        <f>TC!A13</f>
        <v>Saeed Saleh Al-Harthi</v>
      </c>
      <c r="J56" s="180"/>
      <c r="K56" s="180"/>
      <c r="L56" s="181"/>
    </row>
    <row r="57" spans="2:20" ht="18.5" x14ac:dyDescent="0.45">
      <c r="B57" s="100"/>
      <c r="C57" s="186"/>
      <c r="D57" s="187"/>
      <c r="E57" s="187"/>
      <c r="F57" s="188"/>
      <c r="G57" s="105"/>
      <c r="H57" s="105"/>
      <c r="I57" s="179" t="str">
        <f>TC!A15</f>
        <v>Abdul Hamid Taher Al-Awad</v>
      </c>
      <c r="J57" s="180"/>
      <c r="K57" s="180"/>
      <c r="L57" s="181"/>
    </row>
    <row r="58" spans="2:20" ht="18.5" x14ac:dyDescent="0.45">
      <c r="B58" s="100"/>
      <c r="C58" s="184"/>
      <c r="D58" s="184"/>
      <c r="E58" s="184"/>
      <c r="F58" s="184"/>
      <c r="G58" s="105"/>
      <c r="H58" s="105"/>
      <c r="I58" s="179" t="str">
        <f>TC!A19</f>
        <v>Ali Issa Muhammad Al Owais</v>
      </c>
      <c r="J58" s="180"/>
      <c r="K58" s="180"/>
      <c r="L58" s="181"/>
    </row>
    <row r="59" spans="2:20" ht="18.5" x14ac:dyDescent="0.45">
      <c r="B59" s="100"/>
      <c r="C59" s="179"/>
      <c r="D59" s="180"/>
      <c r="E59" s="180"/>
      <c r="F59" s="181"/>
      <c r="G59" s="105"/>
      <c r="H59" s="105"/>
      <c r="I59" s="179" t="str">
        <f>TC!A20</f>
        <v xml:space="preserve">Nasser Jamaan Al-Ghamdi </v>
      </c>
      <c r="J59" s="180"/>
      <c r="K59" s="180"/>
      <c r="L59" s="181"/>
    </row>
    <row r="60" spans="2:20" ht="18.5" x14ac:dyDescent="0.45">
      <c r="B60" s="105"/>
      <c r="C60" s="105"/>
      <c r="D60" s="105"/>
      <c r="E60" s="105"/>
      <c r="F60" s="105"/>
      <c r="G60" s="105"/>
      <c r="H60" s="105"/>
      <c r="I60" s="179" t="str">
        <f>TC!A32</f>
        <v>Ali Hussein Al-Olaiwi</v>
      </c>
      <c r="J60" s="180"/>
      <c r="K60" s="180"/>
      <c r="L60" s="181"/>
    </row>
    <row r="61" spans="2:20" ht="18.5" x14ac:dyDescent="0.45">
      <c r="B61" s="105"/>
      <c r="C61" s="105"/>
      <c r="D61" s="105"/>
      <c r="E61" s="105"/>
      <c r="F61" s="105"/>
      <c r="G61" s="105"/>
      <c r="H61" s="105"/>
      <c r="I61" s="179" t="str">
        <f>TC!A26</f>
        <v xml:space="preserve">Saleh Ahmed Al-Olayani </v>
      </c>
      <c r="J61" s="180"/>
      <c r="K61" s="180"/>
      <c r="L61" s="181"/>
    </row>
    <row r="62" spans="2:20" ht="18.5" x14ac:dyDescent="0.45">
      <c r="B62" s="105"/>
      <c r="C62" s="105"/>
      <c r="D62" s="105"/>
      <c r="E62" s="105"/>
      <c r="F62" s="105"/>
      <c r="G62" s="105"/>
      <c r="H62" s="105"/>
      <c r="I62" s="179" t="str">
        <f>TC!A36</f>
        <v>Abdullah Jassim Al-Eid</v>
      </c>
      <c r="J62" s="180"/>
      <c r="K62" s="180"/>
      <c r="L62" s="181"/>
    </row>
    <row r="63" spans="2:20" ht="18.5" x14ac:dyDescent="0.45">
      <c r="B63" s="105"/>
      <c r="C63" s="105"/>
      <c r="D63" s="105"/>
      <c r="E63" s="105"/>
      <c r="F63" s="105"/>
      <c r="G63" s="105"/>
      <c r="H63" s="105"/>
      <c r="I63" s="179" t="str">
        <f>TC!A35</f>
        <v>Shami Abdo Al-Shehri</v>
      </c>
      <c r="J63" s="180"/>
      <c r="K63" s="180"/>
      <c r="L63" s="181"/>
    </row>
    <row r="64" spans="2:20" x14ac:dyDescent="0.35">
      <c r="B64" s="105"/>
      <c r="C64" s="105"/>
      <c r="D64" s="105"/>
      <c r="E64" s="105"/>
      <c r="F64" s="105"/>
      <c r="G64" s="105"/>
      <c r="H64" s="105"/>
    </row>
    <row r="65" spans="2:8" x14ac:dyDescent="0.35">
      <c r="B65" s="105"/>
      <c r="C65" s="105"/>
      <c r="D65" s="105"/>
      <c r="E65" s="105"/>
      <c r="F65" s="105"/>
      <c r="G65" s="105"/>
      <c r="H65" s="105"/>
    </row>
    <row r="66" spans="2:8" x14ac:dyDescent="0.35">
      <c r="B66" s="105"/>
      <c r="C66" s="105"/>
      <c r="D66" s="105"/>
      <c r="E66" s="105"/>
      <c r="F66" s="105"/>
      <c r="G66" s="105"/>
      <c r="H66" s="105"/>
    </row>
  </sheetData>
  <mergeCells count="99">
    <mergeCell ref="J10:M10"/>
    <mergeCell ref="J11:M11"/>
    <mergeCell ref="F16:I16"/>
    <mergeCell ref="F22:I22"/>
    <mergeCell ref="J29:M29"/>
    <mergeCell ref="F10:I10"/>
    <mergeCell ref="F20:I20"/>
    <mergeCell ref="F21:I21"/>
    <mergeCell ref="F15:I15"/>
    <mergeCell ref="F12:I12"/>
    <mergeCell ref="F11:I11"/>
    <mergeCell ref="F13:I13"/>
    <mergeCell ref="F24:I24"/>
    <mergeCell ref="F34:I34"/>
    <mergeCell ref="J12:M12"/>
    <mergeCell ref="J13:M13"/>
    <mergeCell ref="J14:M14"/>
    <mergeCell ref="J15:M15"/>
    <mergeCell ref="J19:M19"/>
    <mergeCell ref="J16:M16"/>
    <mergeCell ref="J21:M21"/>
    <mergeCell ref="F26:I26"/>
    <mergeCell ref="J30:M30"/>
    <mergeCell ref="F30:I30"/>
    <mergeCell ref="F14:I14"/>
    <mergeCell ref="F23:I23"/>
    <mergeCell ref="F27:I27"/>
    <mergeCell ref="J32:M32"/>
    <mergeCell ref="J24:M24"/>
    <mergeCell ref="I61:L61"/>
    <mergeCell ref="I60:L60"/>
    <mergeCell ref="J33:M33"/>
    <mergeCell ref="I59:L59"/>
    <mergeCell ref="J17:M17"/>
    <mergeCell ref="J50:M50"/>
    <mergeCell ref="I54:L54"/>
    <mergeCell ref="I58:L58"/>
    <mergeCell ref="J18:M18"/>
    <mergeCell ref="F18:I18"/>
    <mergeCell ref="J49:M49"/>
    <mergeCell ref="F48:I48"/>
    <mergeCell ref="J34:M34"/>
    <mergeCell ref="J27:M27"/>
    <mergeCell ref="J22:M22"/>
    <mergeCell ref="J48:M48"/>
    <mergeCell ref="I63:L63"/>
    <mergeCell ref="F42:I42"/>
    <mergeCell ref="F51:I51"/>
    <mergeCell ref="F17:I17"/>
    <mergeCell ref="F25:I25"/>
    <mergeCell ref="J25:M25"/>
    <mergeCell ref="F39:I39"/>
    <mergeCell ref="F19:I19"/>
    <mergeCell ref="J40:M40"/>
    <mergeCell ref="J23:M23"/>
    <mergeCell ref="C58:F58"/>
    <mergeCell ref="C59:F59"/>
    <mergeCell ref="F40:I40"/>
    <mergeCell ref="J20:M20"/>
    <mergeCell ref="F36:I36"/>
    <mergeCell ref="I62:L62"/>
    <mergeCell ref="B4:C4"/>
    <mergeCell ref="D4:E4"/>
    <mergeCell ref="F8:I8"/>
    <mergeCell ref="J8:M8"/>
    <mergeCell ref="F9:I9"/>
    <mergeCell ref="J9:M9"/>
    <mergeCell ref="J26:M26"/>
    <mergeCell ref="J31:M31"/>
    <mergeCell ref="I55:L55"/>
    <mergeCell ref="I56:L56"/>
    <mergeCell ref="C57:F57"/>
    <mergeCell ref="F28:I28"/>
    <mergeCell ref="J38:M38"/>
    <mergeCell ref="J41:M41"/>
    <mergeCell ref="F37:I37"/>
    <mergeCell ref="F35:I35"/>
    <mergeCell ref="F43:I43"/>
    <mergeCell ref="J35:M35"/>
    <mergeCell ref="F38:I38"/>
    <mergeCell ref="J36:M36"/>
    <mergeCell ref="F41:I41"/>
    <mergeCell ref="J37:M37"/>
    <mergeCell ref="F32:I32"/>
    <mergeCell ref="J28:M28"/>
    <mergeCell ref="I57:L57"/>
    <mergeCell ref="J42:M42"/>
    <mergeCell ref="J43:M43"/>
    <mergeCell ref="F31:I31"/>
    <mergeCell ref="F33:I33"/>
    <mergeCell ref="J39:M39"/>
    <mergeCell ref="J51:M51"/>
    <mergeCell ref="F49:I49"/>
    <mergeCell ref="C56:F56"/>
    <mergeCell ref="F47:I47"/>
    <mergeCell ref="J47:M47"/>
    <mergeCell ref="F50:I50"/>
    <mergeCell ref="C55:F55"/>
    <mergeCell ref="C54:F54"/>
  </mergeCells>
  <conditionalFormatting sqref="C24:C26">
    <cfRule type="containsText" dxfId="106" priority="25" operator="containsText" text="SP">
      <formula>NOT(ISERROR(SEARCH("SP",C24)))</formula>
    </cfRule>
  </conditionalFormatting>
  <conditionalFormatting sqref="C11:D15 C17:D17">
    <cfRule type="containsText" dxfId="105" priority="16" operator="containsText" text="SP">
      <formula>NOT(ISERROR(SEARCH("SP",C11)))</formula>
    </cfRule>
  </conditionalFormatting>
  <conditionalFormatting sqref="C19:D23">
    <cfRule type="containsText" dxfId="104" priority="27" operator="containsText" text="SP">
      <formula>NOT(ISERROR(SEARCH("SP",C19)))</formula>
    </cfRule>
  </conditionalFormatting>
  <conditionalFormatting sqref="C27:D27">
    <cfRule type="containsText" dxfId="103" priority="30" operator="containsText" text="SP">
      <formula>NOT(ISERROR(SEARCH("SP",C27)))</formula>
    </cfRule>
  </conditionalFormatting>
  <conditionalFormatting sqref="C43:D43">
    <cfRule type="containsText" dxfId="102" priority="29" operator="containsText" text="SP">
      <formula>NOT(ISERROR(SEARCH("SP",C43)))</formula>
    </cfRule>
  </conditionalFormatting>
  <conditionalFormatting sqref="C16:E16">
    <cfRule type="containsText" dxfId="101" priority="8" operator="containsText" text="SP">
      <formula>NOT(ISERROR(SEARCH("SP",C16)))</formula>
    </cfRule>
  </conditionalFormatting>
  <conditionalFormatting sqref="C28:E30">
    <cfRule type="containsText" dxfId="100" priority="1" operator="containsText" text="SP">
      <formula>NOT(ISERROR(SEARCH("SP",C28)))</formula>
    </cfRule>
  </conditionalFormatting>
  <conditionalFormatting sqref="D10:E10">
    <cfRule type="containsText" dxfId="99" priority="7" operator="containsText" text="SP">
      <formula>NOT(ISERROR(SEARCH("SP",D10)))</formula>
    </cfRule>
  </conditionalFormatting>
  <conditionalFormatting sqref="E12 E14 C18:E18 E20 E22 D24:E24 D26:E26 E32 E34 E36 E38 E40 C42:E42">
    <cfRule type="containsText" dxfId="98" priority="15" operator="containsText" text="SP">
      <formula>NOT(ISERROR(SEARCH("SP",C12)))</formula>
    </cfRule>
  </conditionalFormatting>
  <conditionalFormatting sqref="S12:S16 C32:D41">
    <cfRule type="containsText" dxfId="97" priority="44" operator="containsText" text="SP">
      <formula>NOT(ISERROR(SEARCH("SP",C12)))</formula>
    </cfRule>
  </conditionalFormatting>
  <pageMargins left="0.7" right="0.7" top="0.75" bottom="0.75" header="0.3" footer="0.3"/>
  <pageSetup scale="4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B2:T72"/>
  <sheetViews>
    <sheetView showGridLines="0" topLeftCell="A15" zoomScale="72" zoomScaleNormal="60" workbookViewId="0">
      <selection activeCell="B26" sqref="B26:I28"/>
    </sheetView>
  </sheetViews>
  <sheetFormatPr defaultRowHeight="14.5" x14ac:dyDescent="0.35"/>
  <cols>
    <col min="2" max="2" width="15.7265625" customWidth="1"/>
    <col min="3" max="3" width="10.453125" customWidth="1"/>
    <col min="4" max="4" width="10" customWidth="1"/>
    <col min="5" max="5" width="11.1796875" customWidth="1"/>
    <col min="9" max="9" width="18.26953125" customWidth="1"/>
    <col min="14" max="14" width="8.7265625" style="73"/>
    <col min="15" max="15" width="8.7265625" style="73" hidden="1" customWidth="1"/>
    <col min="16" max="16" width="8.7265625" style="162" hidden="1" customWidth="1"/>
    <col min="17" max="18" width="9.1796875" style="73" hidden="1" customWidth="1"/>
    <col min="19" max="20" width="8.7265625" style="73"/>
  </cols>
  <sheetData>
    <row r="2" spans="2:18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8" ht="24" customHeight="1" x14ac:dyDescent="0.65">
      <c r="B4" s="194" t="s">
        <v>3</v>
      </c>
      <c r="C4" s="194"/>
      <c r="D4" s="195">
        <f>'DAS Tue'!D4:E4+1</f>
        <v>45931</v>
      </c>
      <c r="E4" s="195"/>
    </row>
    <row r="5" spans="2:18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8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18" ht="18.5" x14ac:dyDescent="0.45">
      <c r="B9" s="44"/>
      <c r="C9" s="44"/>
      <c r="D9" s="44"/>
      <c r="E9" s="44"/>
      <c r="F9" s="184"/>
      <c r="G9" s="184"/>
      <c r="H9" s="184"/>
      <c r="I9" s="184"/>
      <c r="J9" s="184"/>
      <c r="K9" s="184"/>
      <c r="L9" s="184"/>
      <c r="M9" s="184"/>
      <c r="O9" s="159">
        <f t="shared" ref="O9" si="0">E9</f>
        <v>0</v>
      </c>
      <c r="P9" s="160">
        <f t="shared" ref="P9" si="1">B9</f>
        <v>0</v>
      </c>
      <c r="Q9" s="159">
        <f t="shared" ref="Q9" si="2">C9</f>
        <v>0</v>
      </c>
      <c r="R9" s="159">
        <f t="shared" ref="R9" si="3">D9</f>
        <v>0</v>
      </c>
    </row>
    <row r="10" spans="2:18" ht="18.5" x14ac:dyDescent="0.45">
      <c r="B10" s="113" t="s">
        <v>17</v>
      </c>
      <c r="C10" s="133">
        <v>0.125</v>
      </c>
      <c r="D10" s="132">
        <v>0.54166666666666663</v>
      </c>
      <c r="E10" s="95">
        <f t="shared" ref="E10" si="4">D10-C10</f>
        <v>0.41666666666666663</v>
      </c>
      <c r="F10" s="184" t="str">
        <f>TC!A30</f>
        <v>Salman Al-Shammari</v>
      </c>
      <c r="G10" s="184"/>
      <c r="H10" s="184"/>
      <c r="I10" s="184"/>
      <c r="J10" s="184"/>
      <c r="K10" s="184"/>
      <c r="L10" s="184"/>
      <c r="M10" s="184"/>
      <c r="O10" s="159">
        <f t="shared" ref="O10:O55" si="5">E10</f>
        <v>0.41666666666666663</v>
      </c>
      <c r="P10" s="160" t="str">
        <f t="shared" ref="P10:P55" si="6">B10</f>
        <v>SP-D</v>
      </c>
      <c r="Q10" s="159">
        <f t="shared" ref="Q10:Q55" si="7">C10</f>
        <v>0.125</v>
      </c>
      <c r="R10" s="159">
        <f t="shared" ref="R10:R55" si="8">D10</f>
        <v>0.54166666666666663</v>
      </c>
    </row>
    <row r="11" spans="2:18" ht="18.5" x14ac:dyDescent="0.45">
      <c r="B11" s="100"/>
      <c r="C11" s="45"/>
      <c r="D11" s="45"/>
      <c r="E11" s="45"/>
      <c r="F11" s="184"/>
      <c r="G11" s="184"/>
      <c r="H11" s="184"/>
      <c r="I11" s="184"/>
      <c r="J11" s="184"/>
      <c r="K11" s="184"/>
      <c r="L11" s="184"/>
      <c r="M11" s="184"/>
      <c r="O11" s="159">
        <f t="shared" si="5"/>
        <v>0</v>
      </c>
      <c r="P11" s="160">
        <f t="shared" si="6"/>
        <v>0</v>
      </c>
      <c r="Q11" s="159">
        <f t="shared" si="7"/>
        <v>0</v>
      </c>
      <c r="R11" s="159">
        <f t="shared" si="8"/>
        <v>0</v>
      </c>
    </row>
    <row r="12" spans="2:18" ht="18.5" x14ac:dyDescent="0.45">
      <c r="B12" s="111" t="s">
        <v>132</v>
      </c>
      <c r="C12" s="133">
        <v>0.14444444444444443</v>
      </c>
      <c r="D12" s="132">
        <v>0.35694444444444445</v>
      </c>
      <c r="E12" s="95">
        <f t="shared" ref="E12:E46" si="9">D12-C12</f>
        <v>0.21250000000000002</v>
      </c>
      <c r="F12" s="184" t="str">
        <f>TC!A18</f>
        <v>Saad Saeed Al-Omari</v>
      </c>
      <c r="G12" s="184"/>
      <c r="H12" s="184"/>
      <c r="I12" s="184"/>
      <c r="J12" s="184" t="s">
        <v>167</v>
      </c>
      <c r="K12" s="184"/>
      <c r="L12" s="184"/>
      <c r="M12" s="184"/>
      <c r="O12" s="159">
        <f t="shared" si="5"/>
        <v>0.21250000000000002</v>
      </c>
      <c r="P12" s="160" t="str">
        <f t="shared" si="6"/>
        <v>TC1</v>
      </c>
      <c r="Q12" s="159">
        <f t="shared" si="7"/>
        <v>0.14444444444444443</v>
      </c>
      <c r="R12" s="159">
        <f t="shared" si="8"/>
        <v>0.35694444444444445</v>
      </c>
    </row>
    <row r="13" spans="2:18" ht="18.5" x14ac:dyDescent="0.45">
      <c r="B13" s="111"/>
      <c r="C13" s="133"/>
      <c r="D13" s="132"/>
      <c r="E13" s="95"/>
      <c r="F13" s="184"/>
      <c r="G13" s="184"/>
      <c r="H13" s="184"/>
      <c r="I13" s="184"/>
      <c r="J13" s="184"/>
      <c r="K13" s="184"/>
      <c r="L13" s="184"/>
      <c r="M13" s="184"/>
      <c r="O13" s="159">
        <f t="shared" si="5"/>
        <v>0</v>
      </c>
      <c r="P13" s="160">
        <f t="shared" si="6"/>
        <v>0</v>
      </c>
      <c r="Q13" s="159">
        <f t="shared" si="7"/>
        <v>0</v>
      </c>
      <c r="R13" s="159">
        <f t="shared" si="8"/>
        <v>0</v>
      </c>
    </row>
    <row r="14" spans="2:18" ht="18.5" x14ac:dyDescent="0.45">
      <c r="B14" s="111" t="s">
        <v>140</v>
      </c>
      <c r="C14" s="133">
        <v>0.18680555555555556</v>
      </c>
      <c r="D14" s="133">
        <v>0.39513888888888887</v>
      </c>
      <c r="E14" s="95">
        <f t="shared" si="9"/>
        <v>0.20833333333333331</v>
      </c>
      <c r="F14" s="184" t="str">
        <f>TC!A11</f>
        <v>Saleh Ali Alseda</v>
      </c>
      <c r="G14" s="184"/>
      <c r="H14" s="184"/>
      <c r="I14" s="184"/>
      <c r="J14" s="184"/>
      <c r="K14" s="184"/>
      <c r="L14" s="184"/>
      <c r="M14" s="184"/>
      <c r="O14" s="159">
        <f t="shared" si="5"/>
        <v>0.20833333333333331</v>
      </c>
      <c r="P14" s="160" t="str">
        <f t="shared" si="6"/>
        <v>TC4</v>
      </c>
      <c r="Q14" s="159">
        <f t="shared" si="7"/>
        <v>0.18680555555555556</v>
      </c>
      <c r="R14" s="159">
        <f t="shared" si="8"/>
        <v>0.39513888888888887</v>
      </c>
    </row>
    <row r="15" spans="2:18" ht="18.5" x14ac:dyDescent="0.45">
      <c r="B15" s="113"/>
      <c r="C15" s="133"/>
      <c r="D15" s="132"/>
      <c r="E15" s="95"/>
      <c r="F15" s="184"/>
      <c r="G15" s="184"/>
      <c r="H15" s="184"/>
      <c r="I15" s="184"/>
      <c r="J15" s="184"/>
      <c r="K15" s="184"/>
      <c r="L15" s="184"/>
      <c r="M15" s="184"/>
      <c r="O15" s="159">
        <f t="shared" si="5"/>
        <v>0</v>
      </c>
      <c r="P15" s="160">
        <f t="shared" si="6"/>
        <v>0</v>
      </c>
      <c r="Q15" s="159">
        <f t="shared" si="7"/>
        <v>0</v>
      </c>
      <c r="R15" s="159">
        <f t="shared" si="8"/>
        <v>0</v>
      </c>
    </row>
    <row r="16" spans="2:18" ht="18.5" x14ac:dyDescent="0.45">
      <c r="B16" s="111" t="s">
        <v>143</v>
      </c>
      <c r="C16" s="133">
        <v>0.22013888888888888</v>
      </c>
      <c r="D16" s="132">
        <v>0.69166666666666665</v>
      </c>
      <c r="E16" s="95">
        <f t="shared" si="9"/>
        <v>0.47152777777777777</v>
      </c>
      <c r="F16" s="179" t="str">
        <f>TC!A13</f>
        <v>Saeed Saleh Al-Harthi</v>
      </c>
      <c r="G16" s="180"/>
      <c r="H16" s="180"/>
      <c r="I16" s="181"/>
      <c r="J16" s="184"/>
      <c r="K16" s="184"/>
      <c r="L16" s="184"/>
      <c r="M16" s="184"/>
      <c r="O16" s="159">
        <f t="shared" si="5"/>
        <v>0.47152777777777777</v>
      </c>
      <c r="P16" s="160" t="str">
        <f t="shared" si="6"/>
        <v>TC3&amp;10</v>
      </c>
      <c r="Q16" s="159">
        <f t="shared" si="7"/>
        <v>0.22013888888888888</v>
      </c>
      <c r="R16" s="159">
        <f t="shared" si="8"/>
        <v>0.69166666666666665</v>
      </c>
    </row>
    <row r="17" spans="2:18" ht="18.5" x14ac:dyDescent="0.45">
      <c r="B17" s="113"/>
      <c r="C17" s="133"/>
      <c r="D17" s="132"/>
      <c r="E17" s="95"/>
      <c r="F17" s="184"/>
      <c r="G17" s="184"/>
      <c r="H17" s="184"/>
      <c r="I17" s="184"/>
      <c r="J17" s="184"/>
      <c r="K17" s="184"/>
      <c r="L17" s="184"/>
      <c r="M17" s="184"/>
      <c r="O17" s="159">
        <f t="shared" si="5"/>
        <v>0</v>
      </c>
      <c r="P17" s="160">
        <f t="shared" si="6"/>
        <v>0</v>
      </c>
      <c r="Q17" s="159">
        <f t="shared" si="7"/>
        <v>0</v>
      </c>
      <c r="R17" s="159">
        <f t="shared" si="8"/>
        <v>0</v>
      </c>
    </row>
    <row r="18" spans="2:18" ht="18.5" x14ac:dyDescent="0.45">
      <c r="B18" s="111" t="s">
        <v>15</v>
      </c>
      <c r="C18" s="133">
        <v>0.27291666666666664</v>
      </c>
      <c r="D18" s="133">
        <v>0.48125000000000001</v>
      </c>
      <c r="E18" s="95">
        <f t="shared" si="9"/>
        <v>0.20833333333333337</v>
      </c>
      <c r="F18" s="184" t="str">
        <f>TC!A16</f>
        <v>Ahmed Abdulaziz Al-Ghwainem</v>
      </c>
      <c r="G18" s="184"/>
      <c r="H18" s="184"/>
      <c r="I18" s="184"/>
      <c r="J18" s="184"/>
      <c r="K18" s="184"/>
      <c r="L18" s="184"/>
      <c r="M18" s="184"/>
      <c r="O18" s="159">
        <f t="shared" si="5"/>
        <v>0.20833333333333337</v>
      </c>
      <c r="P18" s="160" t="str">
        <f t="shared" si="6"/>
        <v>TC6</v>
      </c>
      <c r="Q18" s="159">
        <f t="shared" si="7"/>
        <v>0.27291666666666664</v>
      </c>
      <c r="R18" s="159">
        <f t="shared" si="8"/>
        <v>0.48125000000000001</v>
      </c>
    </row>
    <row r="19" spans="2:18" ht="18.5" x14ac:dyDescent="0.45">
      <c r="B19" s="113"/>
      <c r="C19" s="133"/>
      <c r="D19" s="132"/>
      <c r="E19" s="95"/>
      <c r="F19" s="184"/>
      <c r="G19" s="184"/>
      <c r="H19" s="184"/>
      <c r="I19" s="184"/>
      <c r="J19" s="184"/>
      <c r="K19" s="184"/>
      <c r="L19" s="184"/>
      <c r="M19" s="184"/>
      <c r="O19" s="159">
        <f t="shared" si="5"/>
        <v>0</v>
      </c>
      <c r="P19" s="160">
        <f t="shared" si="6"/>
        <v>0</v>
      </c>
      <c r="Q19" s="159">
        <f t="shared" si="7"/>
        <v>0</v>
      </c>
      <c r="R19" s="159">
        <f t="shared" si="8"/>
        <v>0</v>
      </c>
    </row>
    <row r="20" spans="2:18" ht="18.5" x14ac:dyDescent="0.45">
      <c r="B20" s="113" t="s">
        <v>18</v>
      </c>
      <c r="C20" s="133">
        <v>0.16666666666666666</v>
      </c>
      <c r="D20" s="132">
        <v>0.58333333333333337</v>
      </c>
      <c r="E20" s="95">
        <f t="shared" si="9"/>
        <v>0.41666666666666674</v>
      </c>
      <c r="F20" s="184" t="str">
        <f>TC!A28</f>
        <v xml:space="preserve">Fayez Ahmed Al-Shehri </v>
      </c>
      <c r="G20" s="184"/>
      <c r="H20" s="184"/>
      <c r="I20" s="184"/>
      <c r="J20" s="184"/>
      <c r="K20" s="184"/>
      <c r="L20" s="184"/>
      <c r="M20" s="184"/>
      <c r="O20" s="159">
        <f t="shared" si="5"/>
        <v>0.41666666666666674</v>
      </c>
      <c r="P20" s="160" t="str">
        <f t="shared" si="6"/>
        <v>SP-R</v>
      </c>
      <c r="Q20" s="159">
        <f t="shared" si="7"/>
        <v>0.16666666666666666</v>
      </c>
      <c r="R20" s="159">
        <f t="shared" si="8"/>
        <v>0.58333333333333337</v>
      </c>
    </row>
    <row r="21" spans="2:18" ht="18.5" x14ac:dyDescent="0.45">
      <c r="B21" s="113"/>
      <c r="C21" s="133"/>
      <c r="D21" s="132"/>
      <c r="E21" s="95"/>
      <c r="F21" s="184"/>
      <c r="G21" s="184"/>
      <c r="H21" s="184"/>
      <c r="I21" s="184"/>
      <c r="J21" s="184"/>
      <c r="K21" s="184"/>
      <c r="L21" s="184"/>
      <c r="M21" s="184"/>
      <c r="O21" s="159">
        <f t="shared" si="5"/>
        <v>0</v>
      </c>
      <c r="P21" s="160">
        <f t="shared" si="6"/>
        <v>0</v>
      </c>
      <c r="Q21" s="159">
        <f t="shared" si="7"/>
        <v>0</v>
      </c>
      <c r="R21" s="159">
        <f t="shared" si="8"/>
        <v>0</v>
      </c>
    </row>
    <row r="22" spans="2:18" ht="18.5" x14ac:dyDescent="0.45">
      <c r="B22" s="111" t="s">
        <v>144</v>
      </c>
      <c r="C22" s="133">
        <v>0.3833333333333333</v>
      </c>
      <c r="D22" s="133">
        <v>0.8125</v>
      </c>
      <c r="E22" s="95">
        <f t="shared" si="9"/>
        <v>0.4291666666666667</v>
      </c>
      <c r="F22" s="184" t="str">
        <f>TC!A7</f>
        <v>Ali Abdullah Al-Ghamdi</v>
      </c>
      <c r="G22" s="184"/>
      <c r="H22" s="184"/>
      <c r="I22" s="184"/>
      <c r="J22" s="184"/>
      <c r="K22" s="184"/>
      <c r="L22" s="184"/>
      <c r="M22" s="184"/>
      <c r="O22" s="159">
        <f t="shared" si="5"/>
        <v>0.4291666666666667</v>
      </c>
      <c r="P22" s="160" t="str">
        <f t="shared" si="6"/>
        <v>TC5&amp;12</v>
      </c>
      <c r="Q22" s="159">
        <f t="shared" si="7"/>
        <v>0.3833333333333333</v>
      </c>
      <c r="R22" s="159">
        <f t="shared" si="8"/>
        <v>0.8125</v>
      </c>
    </row>
    <row r="23" spans="2:18" ht="18.5" x14ac:dyDescent="0.45">
      <c r="B23" s="113"/>
      <c r="C23" s="133"/>
      <c r="D23" s="132"/>
      <c r="E23" s="95"/>
      <c r="F23" s="200"/>
      <c r="G23" s="200"/>
      <c r="H23" s="200"/>
      <c r="I23" s="200"/>
      <c r="J23" s="184"/>
      <c r="K23" s="184"/>
      <c r="L23" s="184"/>
      <c r="M23" s="184"/>
      <c r="O23" s="159">
        <f t="shared" si="5"/>
        <v>0</v>
      </c>
      <c r="P23" s="160">
        <f t="shared" si="6"/>
        <v>0</v>
      </c>
      <c r="Q23" s="159">
        <f t="shared" si="7"/>
        <v>0</v>
      </c>
      <c r="R23" s="159">
        <f t="shared" si="8"/>
        <v>0</v>
      </c>
    </row>
    <row r="24" spans="2:18" ht="18.5" x14ac:dyDescent="0.45">
      <c r="B24" s="113" t="s">
        <v>18</v>
      </c>
      <c r="C24" s="133">
        <v>0.45833333333333331</v>
      </c>
      <c r="D24" s="132">
        <v>0.83333333333333337</v>
      </c>
      <c r="E24" s="95">
        <f t="shared" si="9"/>
        <v>0.37500000000000006</v>
      </c>
      <c r="F24" s="184" t="str">
        <f>TC!A29</f>
        <v xml:space="preserve">Saleh Abdullah Al-Shamrani </v>
      </c>
      <c r="G24" s="184"/>
      <c r="H24" s="184"/>
      <c r="I24" s="184"/>
      <c r="J24" s="184"/>
      <c r="K24" s="184"/>
      <c r="L24" s="184"/>
      <c r="M24" s="184"/>
      <c r="O24" s="159">
        <f t="shared" si="5"/>
        <v>0.37500000000000006</v>
      </c>
      <c r="P24" s="160" t="str">
        <f t="shared" si="6"/>
        <v>SP-R</v>
      </c>
      <c r="Q24" s="159">
        <f t="shared" si="7"/>
        <v>0.45833333333333331</v>
      </c>
      <c r="R24" s="159">
        <f t="shared" si="8"/>
        <v>0.83333333333333337</v>
      </c>
    </row>
    <row r="25" spans="2:18" ht="18.5" x14ac:dyDescent="0.45">
      <c r="B25" s="113"/>
      <c r="C25" s="133"/>
      <c r="D25" s="132"/>
      <c r="E25" s="95"/>
      <c r="F25" s="184"/>
      <c r="G25" s="184"/>
      <c r="H25" s="184"/>
      <c r="I25" s="184"/>
      <c r="J25" s="184"/>
      <c r="K25" s="184"/>
      <c r="L25" s="184"/>
      <c r="M25" s="184"/>
      <c r="O25" s="159">
        <f t="shared" si="5"/>
        <v>0</v>
      </c>
      <c r="P25" s="160">
        <f t="shared" si="6"/>
        <v>0</v>
      </c>
      <c r="Q25" s="159">
        <f t="shared" si="7"/>
        <v>0</v>
      </c>
      <c r="R25" s="159">
        <f t="shared" si="8"/>
        <v>0</v>
      </c>
    </row>
    <row r="26" spans="2:18" ht="18.5" x14ac:dyDescent="0.45">
      <c r="B26" s="219" t="s">
        <v>139</v>
      </c>
      <c r="C26" s="133">
        <v>0.46736111111111112</v>
      </c>
      <c r="D26" s="133">
        <v>0.68263888888888891</v>
      </c>
      <c r="E26" s="45">
        <f t="shared" si="9"/>
        <v>0.21527777777777779</v>
      </c>
      <c r="F26" s="184" t="str">
        <f>TC!A26</f>
        <v xml:space="preserve">Saleh Ahmed Al-Olayani </v>
      </c>
      <c r="G26" s="184"/>
      <c r="H26" s="184"/>
      <c r="I26" s="184"/>
      <c r="J26" s="184"/>
      <c r="K26" s="184"/>
      <c r="L26" s="184"/>
      <c r="M26" s="184"/>
      <c r="O26" s="159">
        <f t="shared" si="5"/>
        <v>0.21527777777777779</v>
      </c>
      <c r="P26" s="160" t="str">
        <f t="shared" si="6"/>
        <v>TC7</v>
      </c>
      <c r="Q26" s="159">
        <f t="shared" si="7"/>
        <v>0.46736111111111112</v>
      </c>
      <c r="R26" s="159">
        <f t="shared" si="8"/>
        <v>0.68263888888888891</v>
      </c>
    </row>
    <row r="27" spans="2:18" ht="18.5" x14ac:dyDescent="0.45">
      <c r="B27" s="113"/>
      <c r="C27" s="133"/>
      <c r="D27" s="133"/>
      <c r="E27" s="45"/>
      <c r="F27" s="179"/>
      <c r="G27" s="180"/>
      <c r="H27" s="180"/>
      <c r="I27" s="181"/>
      <c r="J27" s="179"/>
      <c r="K27" s="180"/>
      <c r="L27" s="180"/>
      <c r="M27" s="181"/>
      <c r="O27" s="159">
        <f t="shared" si="5"/>
        <v>0</v>
      </c>
      <c r="P27" s="160">
        <f t="shared" si="6"/>
        <v>0</v>
      </c>
      <c r="Q27" s="159">
        <f t="shared" si="7"/>
        <v>0</v>
      </c>
      <c r="R27" s="159">
        <f t="shared" si="8"/>
        <v>0</v>
      </c>
    </row>
    <row r="28" spans="2:18" ht="18.5" x14ac:dyDescent="0.45">
      <c r="B28" s="219" t="s">
        <v>145</v>
      </c>
      <c r="C28" s="133">
        <v>0.46736111111111112</v>
      </c>
      <c r="D28" s="133">
        <v>0.96527777777777779</v>
      </c>
      <c r="E28" s="45">
        <f t="shared" si="9"/>
        <v>0.49791666666666667</v>
      </c>
      <c r="F28" s="184" t="str">
        <f>TC!A34</f>
        <v>Hussein Abdul Jalil Al-Buqshi</v>
      </c>
      <c r="G28" s="184"/>
      <c r="H28" s="184"/>
      <c r="I28" s="184"/>
      <c r="J28" s="184"/>
      <c r="K28" s="184"/>
      <c r="L28" s="184"/>
      <c r="M28" s="184"/>
      <c r="O28" s="159">
        <f t="shared" si="5"/>
        <v>0.49791666666666667</v>
      </c>
      <c r="P28" s="160" t="str">
        <f t="shared" si="6"/>
        <v>TC7&amp;16</v>
      </c>
      <c r="Q28" s="159">
        <f t="shared" si="7"/>
        <v>0.46736111111111112</v>
      </c>
      <c r="R28" s="159">
        <f t="shared" si="8"/>
        <v>0.96527777777777779</v>
      </c>
    </row>
    <row r="29" spans="2:18" ht="18.5" x14ac:dyDescent="0.45">
      <c r="B29" s="113"/>
      <c r="C29" s="133"/>
      <c r="D29" s="132"/>
      <c r="E29" s="95"/>
      <c r="F29" s="184"/>
      <c r="G29" s="184"/>
      <c r="H29" s="184"/>
      <c r="I29" s="184"/>
      <c r="J29" s="184"/>
      <c r="K29" s="184"/>
      <c r="L29" s="184"/>
      <c r="M29" s="184"/>
      <c r="O29" s="159">
        <f t="shared" si="5"/>
        <v>0</v>
      </c>
      <c r="P29" s="160">
        <f t="shared" si="6"/>
        <v>0</v>
      </c>
      <c r="Q29" s="159">
        <f t="shared" si="7"/>
        <v>0</v>
      </c>
      <c r="R29" s="159">
        <f t="shared" si="8"/>
        <v>0</v>
      </c>
    </row>
    <row r="30" spans="2:18" ht="18.5" x14ac:dyDescent="0.45">
      <c r="B30" s="219" t="s">
        <v>141</v>
      </c>
      <c r="C30" s="133">
        <v>0.48333333333333334</v>
      </c>
      <c r="D30" s="133">
        <v>0.69166666666666676</v>
      </c>
      <c r="E30" s="45">
        <f t="shared" si="9"/>
        <v>0.20833333333333343</v>
      </c>
      <c r="F30" s="184" t="str">
        <f>TC!A15</f>
        <v>Abdul Hamid Taher Al-Awad</v>
      </c>
      <c r="G30" s="184"/>
      <c r="H30" s="184"/>
      <c r="I30" s="184"/>
      <c r="J30" s="184" t="s">
        <v>161</v>
      </c>
      <c r="K30" s="184"/>
      <c r="L30" s="184"/>
      <c r="M30" s="184"/>
      <c r="O30" s="159">
        <f t="shared" si="5"/>
        <v>0.20833333333333343</v>
      </c>
      <c r="P30" s="160" t="str">
        <f t="shared" si="6"/>
        <v>TC10</v>
      </c>
      <c r="Q30" s="159">
        <f t="shared" si="7"/>
        <v>0.48333333333333334</v>
      </c>
      <c r="R30" s="159">
        <f t="shared" si="8"/>
        <v>0.69166666666666676</v>
      </c>
    </row>
    <row r="31" spans="2:18" ht="18.5" x14ac:dyDescent="0.45">
      <c r="B31" s="113"/>
      <c r="C31" s="133"/>
      <c r="D31" s="132"/>
      <c r="E31" s="95"/>
      <c r="F31" s="184"/>
      <c r="G31" s="184"/>
      <c r="H31" s="184"/>
      <c r="I31" s="184"/>
      <c r="J31" s="184"/>
      <c r="K31" s="184"/>
      <c r="L31" s="184"/>
      <c r="M31" s="184"/>
      <c r="O31" s="159">
        <f t="shared" si="5"/>
        <v>0</v>
      </c>
      <c r="P31" s="160">
        <f t="shared" si="6"/>
        <v>0</v>
      </c>
      <c r="Q31" s="159">
        <f t="shared" si="7"/>
        <v>0</v>
      </c>
      <c r="R31" s="159">
        <f t="shared" si="8"/>
        <v>0</v>
      </c>
    </row>
    <row r="32" spans="2:18" ht="18.5" x14ac:dyDescent="0.45">
      <c r="B32" s="113" t="s">
        <v>17</v>
      </c>
      <c r="C32" s="133">
        <v>0.5625</v>
      </c>
      <c r="D32" s="132">
        <v>0.9375</v>
      </c>
      <c r="E32" s="95">
        <f t="shared" ref="E32" si="10">D32-C32</f>
        <v>0.375</v>
      </c>
      <c r="F32" s="184" t="str">
        <f>TC!A17</f>
        <v>Humim Abdul Rahman Al-Dossary</v>
      </c>
      <c r="G32" s="184"/>
      <c r="H32" s="184"/>
      <c r="I32" s="184"/>
      <c r="J32" s="184"/>
      <c r="K32" s="184"/>
      <c r="L32" s="184"/>
      <c r="M32" s="184"/>
      <c r="O32" s="159">
        <f t="shared" si="5"/>
        <v>0.375</v>
      </c>
      <c r="P32" s="160" t="str">
        <f t="shared" si="6"/>
        <v>SP-D</v>
      </c>
      <c r="Q32" s="159">
        <f t="shared" si="7"/>
        <v>0.5625</v>
      </c>
      <c r="R32" s="159">
        <f t="shared" si="8"/>
        <v>0.9375</v>
      </c>
    </row>
    <row r="33" spans="2:18" ht="18.5" x14ac:dyDescent="0.45">
      <c r="B33" s="113"/>
      <c r="C33" s="133"/>
      <c r="D33" s="132"/>
      <c r="E33" s="95"/>
      <c r="J33" s="184"/>
      <c r="K33" s="184"/>
      <c r="L33" s="184"/>
      <c r="M33" s="184"/>
      <c r="O33" s="159">
        <f t="shared" si="5"/>
        <v>0</v>
      </c>
      <c r="P33" s="160">
        <f t="shared" si="6"/>
        <v>0</v>
      </c>
      <c r="Q33" s="159">
        <f t="shared" si="7"/>
        <v>0</v>
      </c>
      <c r="R33" s="159">
        <f t="shared" si="8"/>
        <v>0</v>
      </c>
    </row>
    <row r="34" spans="2:18" ht="18.5" x14ac:dyDescent="0.45">
      <c r="B34" s="113" t="s">
        <v>17</v>
      </c>
      <c r="C34" s="133">
        <v>0.5625</v>
      </c>
      <c r="D34" s="132">
        <v>0.9375</v>
      </c>
      <c r="E34" s="95">
        <f t="shared" ref="E34" si="11">D34-C34</f>
        <v>0.375</v>
      </c>
      <c r="F34" s="179" t="str">
        <f>TC!A32</f>
        <v>Ali Hussein Al-Olaiwi</v>
      </c>
      <c r="G34" s="180"/>
      <c r="H34" s="180"/>
      <c r="I34" s="181"/>
      <c r="J34" s="184"/>
      <c r="K34" s="184"/>
      <c r="L34" s="184"/>
      <c r="M34" s="184"/>
      <c r="O34" s="159">
        <f t="shared" si="5"/>
        <v>0.375</v>
      </c>
      <c r="P34" s="160" t="str">
        <f t="shared" si="6"/>
        <v>SP-D</v>
      </c>
      <c r="Q34" s="159">
        <f t="shared" si="7"/>
        <v>0.5625</v>
      </c>
      <c r="R34" s="159">
        <f t="shared" si="8"/>
        <v>0.9375</v>
      </c>
    </row>
    <row r="35" spans="2:18" ht="18.5" x14ac:dyDescent="0.45">
      <c r="B35" s="113"/>
      <c r="C35" s="133"/>
      <c r="D35" s="132"/>
      <c r="E35" s="95"/>
      <c r="F35" s="184"/>
      <c r="G35" s="184"/>
      <c r="H35" s="184"/>
      <c r="I35" s="184"/>
      <c r="J35" s="184"/>
      <c r="K35" s="184"/>
      <c r="L35" s="184"/>
      <c r="M35" s="184"/>
      <c r="O35" s="159">
        <f t="shared" si="5"/>
        <v>0</v>
      </c>
      <c r="P35" s="160">
        <f t="shared" si="6"/>
        <v>0</v>
      </c>
      <c r="Q35" s="159">
        <f t="shared" si="7"/>
        <v>0</v>
      </c>
      <c r="R35" s="159">
        <f t="shared" si="8"/>
        <v>0</v>
      </c>
    </row>
    <row r="36" spans="2:18" ht="18.5" x14ac:dyDescent="0.45">
      <c r="B36" s="111" t="s">
        <v>149</v>
      </c>
      <c r="C36" s="133">
        <v>0.59236111111111112</v>
      </c>
      <c r="D36" s="133">
        <v>0.80486111111111114</v>
      </c>
      <c r="E36" s="95">
        <f t="shared" si="9"/>
        <v>0.21250000000000002</v>
      </c>
      <c r="F36" s="184" t="str">
        <f>TC!A23</f>
        <v>Mubarak Salem Al Shaiban</v>
      </c>
      <c r="G36" s="184"/>
      <c r="H36" s="184"/>
      <c r="I36" s="184"/>
      <c r="J36" s="184"/>
      <c r="K36" s="184"/>
      <c r="L36" s="184"/>
      <c r="M36" s="184"/>
      <c r="O36" s="159">
        <f t="shared" si="5"/>
        <v>0.21250000000000002</v>
      </c>
      <c r="P36" s="160" t="str">
        <f t="shared" si="6"/>
        <v>TC9</v>
      </c>
      <c r="Q36" s="159">
        <f t="shared" si="7"/>
        <v>0.59236111111111112</v>
      </c>
      <c r="R36" s="159">
        <f t="shared" si="8"/>
        <v>0.80486111111111114</v>
      </c>
    </row>
    <row r="37" spans="2:18" ht="18.5" x14ac:dyDescent="0.45">
      <c r="B37" s="113"/>
      <c r="C37" s="133"/>
      <c r="D37" s="132"/>
      <c r="E37" s="95"/>
      <c r="F37" s="184"/>
      <c r="G37" s="184"/>
      <c r="H37" s="184"/>
      <c r="I37" s="184"/>
      <c r="J37" s="184"/>
      <c r="K37" s="184"/>
      <c r="L37" s="184"/>
      <c r="M37" s="184"/>
      <c r="O37" s="159">
        <f t="shared" si="5"/>
        <v>0</v>
      </c>
      <c r="P37" s="160">
        <f t="shared" si="6"/>
        <v>0</v>
      </c>
      <c r="Q37" s="159">
        <f t="shared" si="7"/>
        <v>0</v>
      </c>
      <c r="R37" s="159">
        <f t="shared" si="8"/>
        <v>0</v>
      </c>
    </row>
    <row r="38" spans="2:18" ht="18.5" x14ac:dyDescent="0.45">
      <c r="B38" s="111" t="s">
        <v>16</v>
      </c>
      <c r="C38" s="133">
        <v>0.62291666666666667</v>
      </c>
      <c r="D38" s="133">
        <v>0.84722222222222221</v>
      </c>
      <c r="E38" s="95">
        <f t="shared" si="9"/>
        <v>0.22430555555555554</v>
      </c>
      <c r="F38" s="184" t="str">
        <f>TC!A27</f>
        <v>Abdul Ghani Ahmed Al-Nasser</v>
      </c>
      <c r="G38" s="184"/>
      <c r="H38" s="184"/>
      <c r="I38" s="184"/>
      <c r="J38" s="184"/>
      <c r="K38" s="184"/>
      <c r="L38" s="184"/>
      <c r="M38" s="184"/>
      <c r="O38" s="159">
        <f t="shared" si="5"/>
        <v>0.22430555555555554</v>
      </c>
      <c r="P38" s="160" t="str">
        <f t="shared" si="6"/>
        <v>TC13</v>
      </c>
      <c r="Q38" s="159">
        <f t="shared" si="7"/>
        <v>0.62291666666666667</v>
      </c>
      <c r="R38" s="159">
        <f t="shared" si="8"/>
        <v>0.84722222222222221</v>
      </c>
    </row>
    <row r="39" spans="2:18" ht="18.5" x14ac:dyDescent="0.45">
      <c r="B39" s="113"/>
      <c r="C39" s="133"/>
      <c r="D39" s="132"/>
      <c r="E39" s="95"/>
      <c r="F39" s="184"/>
      <c r="G39" s="184"/>
      <c r="H39" s="184"/>
      <c r="I39" s="184"/>
      <c r="J39" s="184"/>
      <c r="K39" s="184"/>
      <c r="L39" s="184"/>
      <c r="M39" s="184"/>
      <c r="O39" s="159">
        <f t="shared" si="5"/>
        <v>0</v>
      </c>
      <c r="P39" s="160">
        <f t="shared" si="6"/>
        <v>0</v>
      </c>
      <c r="Q39" s="159">
        <f t="shared" si="7"/>
        <v>0</v>
      </c>
      <c r="R39" s="159">
        <f t="shared" si="8"/>
        <v>0</v>
      </c>
    </row>
    <row r="40" spans="2:18" ht="18.5" x14ac:dyDescent="0.45">
      <c r="B40" s="111" t="s">
        <v>142</v>
      </c>
      <c r="C40" s="133">
        <v>0.67083333333333328</v>
      </c>
      <c r="D40" s="133">
        <v>0.88055555555555554</v>
      </c>
      <c r="E40" s="95">
        <f t="shared" si="9"/>
        <v>0.20972222222222225</v>
      </c>
      <c r="F40" s="184" t="str">
        <f>TC!A12</f>
        <v>Abduleilah Ali Ibrahim</v>
      </c>
      <c r="G40" s="184"/>
      <c r="H40" s="184"/>
      <c r="I40" s="184"/>
      <c r="J40" s="184" t="s">
        <v>165</v>
      </c>
      <c r="K40" s="184"/>
      <c r="L40" s="184"/>
      <c r="M40" s="184"/>
      <c r="O40" s="159">
        <f t="shared" si="5"/>
        <v>0.20972222222222225</v>
      </c>
      <c r="P40" s="160" t="str">
        <f t="shared" si="6"/>
        <v>TC14</v>
      </c>
      <c r="Q40" s="159">
        <f t="shared" si="7"/>
        <v>0.67083333333333328</v>
      </c>
      <c r="R40" s="159">
        <f t="shared" si="8"/>
        <v>0.88055555555555554</v>
      </c>
    </row>
    <row r="41" spans="2:18" ht="18.5" x14ac:dyDescent="0.45">
      <c r="B41" s="113"/>
      <c r="C41" s="133"/>
      <c r="D41" s="132"/>
      <c r="E41" s="95"/>
      <c r="F41" s="184"/>
      <c r="G41" s="184"/>
      <c r="H41" s="184"/>
      <c r="I41" s="184"/>
      <c r="J41" s="184"/>
      <c r="K41" s="184"/>
      <c r="L41" s="184"/>
      <c r="M41" s="184"/>
      <c r="O41" s="159">
        <f t="shared" si="5"/>
        <v>0</v>
      </c>
      <c r="P41" s="160">
        <f t="shared" si="6"/>
        <v>0</v>
      </c>
      <c r="Q41" s="159">
        <f t="shared" si="7"/>
        <v>0</v>
      </c>
      <c r="R41" s="159">
        <f t="shared" si="8"/>
        <v>0</v>
      </c>
    </row>
    <row r="42" spans="2:18" ht="18.5" x14ac:dyDescent="0.45">
      <c r="B42" s="111" t="s">
        <v>138</v>
      </c>
      <c r="C42" s="133">
        <v>0.78263888888888888</v>
      </c>
      <c r="D42" s="133">
        <v>0.99513888888888891</v>
      </c>
      <c r="E42" s="95">
        <f t="shared" si="9"/>
        <v>0.21250000000000002</v>
      </c>
      <c r="F42" s="184" t="str">
        <f>TC!A31</f>
        <v>Mohammed Ibrahim Al-Melifi</v>
      </c>
      <c r="G42" s="184"/>
      <c r="H42" s="184"/>
      <c r="I42" s="184"/>
      <c r="J42" s="184"/>
      <c r="K42" s="184"/>
      <c r="L42" s="184"/>
      <c r="M42" s="184"/>
      <c r="O42" s="159">
        <f t="shared" si="5"/>
        <v>0.21250000000000002</v>
      </c>
      <c r="P42" s="160" t="str">
        <f t="shared" si="6"/>
        <v>TC17</v>
      </c>
      <c r="Q42" s="159">
        <f t="shared" si="7"/>
        <v>0.78263888888888888</v>
      </c>
      <c r="R42" s="159">
        <f t="shared" si="8"/>
        <v>0.99513888888888891</v>
      </c>
    </row>
    <row r="43" spans="2:18" ht="18.5" x14ac:dyDescent="0.45">
      <c r="B43" s="111"/>
      <c r="C43" s="133"/>
      <c r="D43" s="133"/>
      <c r="E43" s="95"/>
      <c r="F43" s="184"/>
      <c r="G43" s="184"/>
      <c r="H43" s="184"/>
      <c r="I43" s="184"/>
      <c r="J43" s="184"/>
      <c r="K43" s="184"/>
      <c r="L43" s="184"/>
      <c r="M43" s="184"/>
      <c r="O43" s="159">
        <f t="shared" si="5"/>
        <v>0</v>
      </c>
      <c r="P43" s="160">
        <f t="shared" si="6"/>
        <v>0</v>
      </c>
      <c r="Q43" s="159">
        <f t="shared" si="7"/>
        <v>0</v>
      </c>
      <c r="R43" s="159">
        <f t="shared" si="8"/>
        <v>0</v>
      </c>
    </row>
    <row r="44" spans="2:18" ht="18.5" x14ac:dyDescent="0.45">
      <c r="B44" s="111" t="s">
        <v>150</v>
      </c>
      <c r="C44" s="133">
        <v>0.79027777777777775</v>
      </c>
      <c r="D44" s="133">
        <v>0.99861111111111101</v>
      </c>
      <c r="E44" s="95">
        <f t="shared" si="9"/>
        <v>0.20833333333333326</v>
      </c>
      <c r="F44" s="184" t="str">
        <f>TC!A22</f>
        <v>Ahmed Jassim Al-Hussein</v>
      </c>
      <c r="G44" s="184"/>
      <c r="H44" s="184"/>
      <c r="I44" s="184"/>
      <c r="J44" s="184"/>
      <c r="K44" s="184"/>
      <c r="L44" s="184"/>
      <c r="M44" s="184"/>
      <c r="O44" s="159">
        <f t="shared" si="5"/>
        <v>0.20833333333333326</v>
      </c>
      <c r="P44" s="160" t="str">
        <f t="shared" si="6"/>
        <v>TC18</v>
      </c>
      <c r="Q44" s="159">
        <f t="shared" si="7"/>
        <v>0.79027777777777775</v>
      </c>
      <c r="R44" s="159">
        <f t="shared" si="8"/>
        <v>0.99861111111111101</v>
      </c>
    </row>
    <row r="45" spans="2:18" ht="18.5" x14ac:dyDescent="0.45">
      <c r="B45" s="113"/>
      <c r="C45" s="133"/>
      <c r="D45" s="132"/>
      <c r="E45" s="95"/>
      <c r="F45" s="184"/>
      <c r="G45" s="184"/>
      <c r="H45" s="184"/>
      <c r="I45" s="184"/>
      <c r="J45" s="184"/>
      <c r="K45" s="184"/>
      <c r="L45" s="184"/>
      <c r="M45" s="184"/>
      <c r="O45" s="159">
        <f t="shared" si="5"/>
        <v>0</v>
      </c>
      <c r="P45" s="160">
        <f t="shared" si="6"/>
        <v>0</v>
      </c>
      <c r="Q45" s="159">
        <f t="shared" si="7"/>
        <v>0</v>
      </c>
      <c r="R45" s="159">
        <f t="shared" si="8"/>
        <v>0</v>
      </c>
    </row>
    <row r="46" spans="2:18" ht="18.5" x14ac:dyDescent="0.45">
      <c r="B46" s="111" t="s">
        <v>135</v>
      </c>
      <c r="C46" s="133">
        <v>0.9</v>
      </c>
      <c r="D46" s="133">
        <v>1.3187500000000001</v>
      </c>
      <c r="E46" s="95">
        <f t="shared" si="9"/>
        <v>0.41875000000000007</v>
      </c>
      <c r="F46" s="184" t="str">
        <f>TC!A33</f>
        <v>Habib Mahdi Al-Jittil</v>
      </c>
      <c r="G46" s="184"/>
      <c r="H46" s="184"/>
      <c r="I46" s="184"/>
      <c r="J46" s="184"/>
      <c r="K46" s="184"/>
      <c r="L46" s="184"/>
      <c r="M46" s="184"/>
      <c r="O46" s="159">
        <f t="shared" si="5"/>
        <v>0.41875000000000007</v>
      </c>
      <c r="P46" s="160" t="str">
        <f t="shared" si="6"/>
        <v>TC19&amp;2</v>
      </c>
      <c r="Q46" s="159">
        <f t="shared" si="7"/>
        <v>0.9</v>
      </c>
      <c r="R46" s="159">
        <f t="shared" si="8"/>
        <v>1.3187500000000001</v>
      </c>
    </row>
    <row r="47" spans="2:18" ht="18.5" x14ac:dyDescent="0.45">
      <c r="B47" s="113"/>
      <c r="C47" s="45"/>
      <c r="D47" s="95"/>
      <c r="E47" s="95"/>
      <c r="F47" s="184"/>
      <c r="G47" s="184"/>
      <c r="H47" s="184"/>
      <c r="I47" s="184"/>
      <c r="J47" s="184"/>
      <c r="K47" s="184"/>
      <c r="L47" s="184"/>
      <c r="M47" s="184"/>
      <c r="O47" s="159">
        <f t="shared" si="5"/>
        <v>0</v>
      </c>
      <c r="P47" s="160">
        <f t="shared" si="6"/>
        <v>0</v>
      </c>
      <c r="Q47" s="159">
        <f t="shared" si="7"/>
        <v>0</v>
      </c>
      <c r="R47" s="159">
        <f t="shared" si="8"/>
        <v>0</v>
      </c>
    </row>
    <row r="48" spans="2:18" ht="18.5" x14ac:dyDescent="0.45">
      <c r="B48" s="50"/>
      <c r="C48" s="51"/>
      <c r="D48" s="51"/>
      <c r="E48" s="51"/>
      <c r="F48" s="50"/>
      <c r="G48" s="50"/>
      <c r="H48" s="50"/>
      <c r="I48" s="50"/>
      <c r="J48" s="50"/>
      <c r="K48" s="50"/>
      <c r="L48" s="50"/>
      <c r="M48" s="50"/>
      <c r="O48" s="159">
        <f t="shared" si="5"/>
        <v>0</v>
      </c>
      <c r="P48" s="160">
        <f t="shared" si="6"/>
        <v>0</v>
      </c>
      <c r="Q48" s="159">
        <f t="shared" si="7"/>
        <v>0</v>
      </c>
      <c r="R48" s="159">
        <f t="shared" si="8"/>
        <v>0</v>
      </c>
    </row>
    <row r="49" spans="2:20" x14ac:dyDescent="0.35">
      <c r="O49" s="159">
        <f t="shared" si="5"/>
        <v>0</v>
      </c>
      <c r="P49" s="160">
        <f t="shared" si="6"/>
        <v>0</v>
      </c>
      <c r="Q49" s="159">
        <f t="shared" si="7"/>
        <v>0</v>
      </c>
      <c r="R49" s="159">
        <f t="shared" si="8"/>
        <v>0</v>
      </c>
    </row>
    <row r="50" spans="2:20" ht="18.5" x14ac:dyDescent="0.45">
      <c r="B50" s="46" t="s">
        <v>103</v>
      </c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O50" s="159">
        <f t="shared" si="5"/>
        <v>0</v>
      </c>
      <c r="P50" s="160" t="str">
        <f t="shared" si="6"/>
        <v>Off Roster</v>
      </c>
      <c r="Q50" s="159">
        <f t="shared" si="7"/>
        <v>0</v>
      </c>
      <c r="R50" s="159">
        <f t="shared" si="8"/>
        <v>0</v>
      </c>
    </row>
    <row r="51" spans="2:20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82" t="s">
        <v>38</v>
      </c>
      <c r="G51" s="182"/>
      <c r="H51" s="182"/>
      <c r="I51" s="182"/>
      <c r="J51" s="192" t="s">
        <v>102</v>
      </c>
      <c r="K51" s="192"/>
      <c r="L51" s="192"/>
      <c r="M51" s="193"/>
      <c r="O51" s="159" t="str">
        <f t="shared" si="5"/>
        <v>Hours</v>
      </c>
      <c r="P51" s="160" t="str">
        <f t="shared" si="6"/>
        <v>Activity</v>
      </c>
      <c r="Q51" s="159" t="str">
        <f t="shared" si="7"/>
        <v>On Duty</v>
      </c>
      <c r="R51" s="159" t="str">
        <f t="shared" si="8"/>
        <v>Off Duty</v>
      </c>
    </row>
    <row r="52" spans="2:20" ht="18.5" x14ac:dyDescent="0.45">
      <c r="B52" s="100" t="s">
        <v>163</v>
      </c>
      <c r="C52" s="45">
        <v>0.375</v>
      </c>
      <c r="D52" s="45">
        <v>0.625</v>
      </c>
      <c r="E52" s="45">
        <v>0.25</v>
      </c>
      <c r="F52" s="184" t="str">
        <f>TC!A37</f>
        <v>Salem Mahdi Al Shaiban</v>
      </c>
      <c r="G52" s="184"/>
      <c r="H52" s="184"/>
      <c r="I52" s="184"/>
      <c r="J52" s="181"/>
      <c r="K52" s="184"/>
      <c r="L52" s="184"/>
      <c r="M52" s="184"/>
      <c r="O52" s="159">
        <f t="shared" si="5"/>
        <v>0.25</v>
      </c>
      <c r="P52" s="160" t="str">
        <f t="shared" si="6"/>
        <v>TRG</v>
      </c>
      <c r="Q52" s="159">
        <f t="shared" si="7"/>
        <v>0.375</v>
      </c>
      <c r="R52" s="159">
        <f t="shared" si="8"/>
        <v>0.625</v>
      </c>
    </row>
    <row r="53" spans="2:20" ht="18.5" x14ac:dyDescent="0.45">
      <c r="B53" s="100" t="s">
        <v>163</v>
      </c>
      <c r="C53" s="45">
        <v>0.375</v>
      </c>
      <c r="D53" s="45">
        <v>0.625</v>
      </c>
      <c r="E53" s="45">
        <v>0.25</v>
      </c>
      <c r="F53" s="184" t="str">
        <f>TC!A24</f>
        <v>Mohammed Abdul Karim Al Mazni</v>
      </c>
      <c r="G53" s="184"/>
      <c r="H53" s="184"/>
      <c r="I53" s="184"/>
      <c r="J53" s="181"/>
      <c r="K53" s="184"/>
      <c r="L53" s="184"/>
      <c r="M53" s="184"/>
      <c r="O53" s="159">
        <f t="shared" si="5"/>
        <v>0.25</v>
      </c>
      <c r="P53" s="160" t="str">
        <f t="shared" si="6"/>
        <v>TRG</v>
      </c>
      <c r="Q53" s="159">
        <f t="shared" si="7"/>
        <v>0.375</v>
      </c>
      <c r="R53" s="159">
        <f t="shared" si="8"/>
        <v>0.625</v>
      </c>
    </row>
    <row r="54" spans="2:20" ht="18.5" x14ac:dyDescent="0.45">
      <c r="B54" s="100" t="s">
        <v>163</v>
      </c>
      <c r="C54" s="45">
        <v>0.375</v>
      </c>
      <c r="D54" s="45">
        <v>0.625</v>
      </c>
      <c r="E54" s="45">
        <v>0.25</v>
      </c>
      <c r="F54" s="179" t="str">
        <f>TC!A21</f>
        <v>Faisal Turki Abu Falasa</v>
      </c>
      <c r="G54" s="180"/>
      <c r="H54" s="180"/>
      <c r="I54" s="181"/>
      <c r="J54" s="181"/>
      <c r="K54" s="184"/>
      <c r="L54" s="184"/>
      <c r="M54" s="184"/>
      <c r="O54" s="159">
        <f t="shared" si="5"/>
        <v>0.25</v>
      </c>
      <c r="P54" s="160" t="str">
        <f t="shared" si="6"/>
        <v>TRG</v>
      </c>
      <c r="Q54" s="159">
        <f t="shared" si="7"/>
        <v>0.375</v>
      </c>
      <c r="R54" s="159">
        <f t="shared" si="8"/>
        <v>0.625</v>
      </c>
    </row>
    <row r="55" spans="2:20" ht="18.5" x14ac:dyDescent="0.45">
      <c r="B55" s="100" t="s">
        <v>166</v>
      </c>
      <c r="C55" s="45">
        <v>0.33333333333333331</v>
      </c>
      <c r="D55" s="45">
        <v>0.66666666666666663</v>
      </c>
      <c r="E55" s="45">
        <v>0.33333333333333331</v>
      </c>
      <c r="F55" s="184" t="str">
        <f>TC!A8</f>
        <v>Rajeh Hussein Al-Harith</v>
      </c>
      <c r="G55" s="184"/>
      <c r="H55" s="184"/>
      <c r="I55" s="184"/>
      <c r="J55" s="181"/>
      <c r="K55" s="184"/>
      <c r="L55" s="184"/>
      <c r="M55" s="184"/>
      <c r="O55" s="159">
        <f t="shared" si="5"/>
        <v>0.33333333333333331</v>
      </c>
      <c r="P55" s="160" t="str">
        <f t="shared" si="6"/>
        <v>DET</v>
      </c>
      <c r="Q55" s="159">
        <f t="shared" si="7"/>
        <v>0.33333333333333331</v>
      </c>
      <c r="R55" s="159">
        <f t="shared" si="8"/>
        <v>0.66666666666666663</v>
      </c>
    </row>
    <row r="56" spans="2:20" ht="18.5" x14ac:dyDescent="0.45">
      <c r="F56" s="153"/>
      <c r="G56" s="153"/>
      <c r="H56" s="153"/>
      <c r="I56" s="153"/>
    </row>
    <row r="57" spans="2:20" s="41" customFormat="1" ht="18.5" x14ac:dyDescent="0.45">
      <c r="B57" s="48" t="s">
        <v>105</v>
      </c>
      <c r="C57" s="47"/>
      <c r="D57" s="47"/>
      <c r="F57" s="47"/>
      <c r="G57" s="47"/>
      <c r="I57" s="48" t="s">
        <v>106</v>
      </c>
      <c r="J57" s="47"/>
      <c r="L57" s="47"/>
      <c r="M57" s="49"/>
      <c r="N57" s="49"/>
      <c r="O57" s="49"/>
      <c r="P57" s="161"/>
      <c r="Q57" s="49"/>
      <c r="R57" s="49"/>
      <c r="S57" s="49"/>
      <c r="T57" s="49"/>
    </row>
    <row r="58" spans="2:20" ht="18.5" x14ac:dyDescent="0.45">
      <c r="B58" s="44" t="s">
        <v>107</v>
      </c>
      <c r="C58" s="182" t="s">
        <v>38</v>
      </c>
      <c r="D58" s="182"/>
      <c r="E58" s="182"/>
      <c r="F58" s="182"/>
      <c r="I58" s="182" t="s">
        <v>38</v>
      </c>
      <c r="J58" s="182"/>
      <c r="K58" s="182"/>
      <c r="L58" s="182"/>
    </row>
    <row r="59" spans="2:20" ht="18.5" x14ac:dyDescent="0.45">
      <c r="B59" s="100"/>
      <c r="C59" s="186"/>
      <c r="D59" s="187"/>
      <c r="E59" s="187"/>
      <c r="F59" s="188"/>
      <c r="G59" s="105"/>
      <c r="H59" s="105"/>
      <c r="I59" s="179" t="str">
        <f>TC!A9</f>
        <v>Khaled Fahd Al-Harbi</v>
      </c>
      <c r="J59" s="180"/>
      <c r="K59" s="180"/>
      <c r="L59" s="181"/>
    </row>
    <row r="60" spans="2:20" ht="18.5" x14ac:dyDescent="0.45">
      <c r="B60" s="100"/>
      <c r="C60" s="186"/>
      <c r="D60" s="187"/>
      <c r="E60" s="187"/>
      <c r="F60" s="188"/>
      <c r="G60" s="105"/>
      <c r="H60" s="105"/>
      <c r="I60" s="179" t="str">
        <f>TC!A14</f>
        <v>Mubarak Yousef Al-Dossary</v>
      </c>
      <c r="J60" s="180"/>
      <c r="K60" s="180"/>
      <c r="L60" s="181"/>
    </row>
    <row r="61" spans="2:20" ht="18.5" x14ac:dyDescent="0.45">
      <c r="B61" s="100"/>
      <c r="C61" s="186"/>
      <c r="D61" s="187"/>
      <c r="E61" s="187"/>
      <c r="F61" s="188"/>
      <c r="G61" s="105"/>
      <c r="H61" s="105"/>
      <c r="I61" s="179" t="str">
        <f>TC!A20</f>
        <v xml:space="preserve">Nasser Jamaan Al-Ghamdi </v>
      </c>
      <c r="J61" s="180"/>
      <c r="K61" s="180"/>
      <c r="L61" s="181"/>
    </row>
    <row r="62" spans="2:20" ht="18.5" x14ac:dyDescent="0.45">
      <c r="B62" s="100"/>
      <c r="C62" s="184"/>
      <c r="D62" s="184"/>
      <c r="E62" s="184"/>
      <c r="F62" s="184"/>
      <c r="G62" s="105"/>
      <c r="H62" s="105"/>
      <c r="I62" s="179" t="str">
        <f>TC!A19</f>
        <v>Ali Issa Muhammad Al Owais</v>
      </c>
      <c r="J62" s="180"/>
      <c r="K62" s="180"/>
      <c r="L62" s="181"/>
    </row>
    <row r="63" spans="2:20" ht="18.5" x14ac:dyDescent="0.45">
      <c r="B63" s="100"/>
      <c r="C63" s="179"/>
      <c r="D63" s="180"/>
      <c r="E63" s="180"/>
      <c r="F63" s="181"/>
      <c r="G63" s="105"/>
      <c r="H63" s="105"/>
      <c r="I63" s="179" t="str">
        <f>TC!A35</f>
        <v>Shami Abdo Al-Shehri</v>
      </c>
      <c r="J63" s="180"/>
      <c r="K63" s="180"/>
      <c r="L63" s="181"/>
    </row>
    <row r="64" spans="2:20" ht="18.5" x14ac:dyDescent="0.45">
      <c r="B64" s="105"/>
      <c r="C64" s="105"/>
      <c r="D64" s="105"/>
      <c r="E64" s="105"/>
      <c r="F64" s="105"/>
      <c r="G64" s="105"/>
      <c r="H64" s="105"/>
      <c r="I64" s="179" t="str">
        <f>TC!A10</f>
        <v>Mansour Mohammed Al-Dossary</v>
      </c>
      <c r="J64" s="180"/>
      <c r="K64" s="180"/>
      <c r="L64" s="181"/>
    </row>
    <row r="65" spans="2:12" ht="18.5" x14ac:dyDescent="0.45">
      <c r="B65" s="105"/>
      <c r="C65" s="105"/>
      <c r="D65" s="105"/>
      <c r="E65" s="105"/>
      <c r="F65" s="105"/>
      <c r="G65" s="105"/>
      <c r="H65" s="105"/>
      <c r="I65" s="179" t="str">
        <f>TC!A25</f>
        <v>Hussein Muhammad Al-Omari</v>
      </c>
      <c r="J65" s="180"/>
      <c r="K65" s="180"/>
      <c r="L65" s="181"/>
    </row>
    <row r="66" spans="2:12" ht="18.5" x14ac:dyDescent="0.45">
      <c r="B66" s="105"/>
      <c r="C66" s="105"/>
      <c r="D66" s="105"/>
      <c r="E66" s="105"/>
      <c r="F66" s="105"/>
      <c r="G66" s="105"/>
      <c r="H66" s="105"/>
      <c r="I66" s="179" t="str">
        <f>TC!A36</f>
        <v>Abdullah Jassim Al-Eid</v>
      </c>
      <c r="J66" s="180"/>
      <c r="K66" s="180"/>
      <c r="L66" s="181"/>
    </row>
    <row r="67" spans="2:12" ht="18.5" x14ac:dyDescent="0.45">
      <c r="B67" s="105"/>
      <c r="C67" s="105"/>
      <c r="D67" s="105"/>
      <c r="E67" s="105"/>
      <c r="F67" s="105"/>
      <c r="G67" s="105"/>
      <c r="H67" s="105"/>
      <c r="I67" s="179" t="str">
        <f>TC!A15</f>
        <v>Abdul Hamid Taher Al-Awad</v>
      </c>
      <c r="J67" s="180"/>
      <c r="K67" s="180"/>
      <c r="L67" s="181"/>
    </row>
    <row r="68" spans="2:12" ht="18.5" x14ac:dyDescent="0.45">
      <c r="B68" s="105"/>
      <c r="C68" s="105"/>
      <c r="D68" s="105"/>
      <c r="E68" s="105"/>
      <c r="F68" s="105"/>
      <c r="G68" s="105"/>
      <c r="H68" s="105"/>
      <c r="I68" s="178"/>
      <c r="J68" s="178"/>
      <c r="K68" s="178"/>
      <c r="L68" s="178"/>
    </row>
    <row r="69" spans="2:12" x14ac:dyDescent="0.35">
      <c r="B69" s="105"/>
      <c r="C69" s="105"/>
      <c r="D69" s="105"/>
      <c r="E69" s="105"/>
      <c r="F69" s="105"/>
      <c r="G69" s="105"/>
      <c r="H69" s="105"/>
    </row>
    <row r="70" spans="2:12" x14ac:dyDescent="0.35">
      <c r="B70" s="105"/>
      <c r="C70" s="105"/>
      <c r="D70" s="105"/>
      <c r="E70" s="105"/>
      <c r="F70" s="105"/>
      <c r="G70" s="105"/>
      <c r="H70" s="105"/>
    </row>
    <row r="71" spans="2:12" x14ac:dyDescent="0.35">
      <c r="B71" s="105"/>
      <c r="C71" s="105"/>
      <c r="D71" s="105"/>
      <c r="E71" s="105"/>
      <c r="F71" s="105"/>
      <c r="G71" s="105"/>
      <c r="H71" s="105"/>
    </row>
    <row r="72" spans="2:12" x14ac:dyDescent="0.35">
      <c r="B72" s="105"/>
      <c r="C72" s="105"/>
      <c r="D72" s="105"/>
      <c r="E72" s="105"/>
      <c r="F72" s="105"/>
      <c r="G72" s="105"/>
      <c r="H72" s="105"/>
    </row>
  </sheetData>
  <mergeCells count="108">
    <mergeCell ref="I65:L65"/>
    <mergeCell ref="F12:I12"/>
    <mergeCell ref="J36:M36"/>
    <mergeCell ref="J31:M31"/>
    <mergeCell ref="F10:I10"/>
    <mergeCell ref="F29:I29"/>
    <mergeCell ref="J20:M20"/>
    <mergeCell ref="F15:I15"/>
    <mergeCell ref="F17:I17"/>
    <mergeCell ref="F14:I14"/>
    <mergeCell ref="J12:M12"/>
    <mergeCell ref="F36:I36"/>
    <mergeCell ref="J19:M19"/>
    <mergeCell ref="J27:M27"/>
    <mergeCell ref="J15:M15"/>
    <mergeCell ref="J16:M16"/>
    <mergeCell ref="F31:I31"/>
    <mergeCell ref="F28:I28"/>
    <mergeCell ref="F34:I34"/>
    <mergeCell ref="F30:I30"/>
    <mergeCell ref="F13:I13"/>
    <mergeCell ref="J13:M13"/>
    <mergeCell ref="J14:M14"/>
    <mergeCell ref="F20:I20"/>
    <mergeCell ref="J18:M18"/>
    <mergeCell ref="I67:L67"/>
    <mergeCell ref="J38:M38"/>
    <mergeCell ref="I63:L63"/>
    <mergeCell ref="J46:M46"/>
    <mergeCell ref="J45:M45"/>
    <mergeCell ref="I64:L64"/>
    <mergeCell ref="F43:I43"/>
    <mergeCell ref="J43:M43"/>
    <mergeCell ref="F47:I47"/>
    <mergeCell ref="J47:M47"/>
    <mergeCell ref="F51:I51"/>
    <mergeCell ref="J51:M51"/>
    <mergeCell ref="I62:L62"/>
    <mergeCell ref="F38:I38"/>
    <mergeCell ref="J53:M53"/>
    <mergeCell ref="J54:M54"/>
    <mergeCell ref="C58:F58"/>
    <mergeCell ref="I58:L58"/>
    <mergeCell ref="C59:F59"/>
    <mergeCell ref="I59:L59"/>
    <mergeCell ref="C60:F60"/>
    <mergeCell ref="I60:L60"/>
    <mergeCell ref="C61:F61"/>
    <mergeCell ref="J39:M39"/>
    <mergeCell ref="F41:I41"/>
    <mergeCell ref="F42:I42"/>
    <mergeCell ref="J41:M41"/>
    <mergeCell ref="J30:M30"/>
    <mergeCell ref="J42:M42"/>
    <mergeCell ref="J29:M29"/>
    <mergeCell ref="J33:M33"/>
    <mergeCell ref="J34:M34"/>
    <mergeCell ref="J32:M32"/>
    <mergeCell ref="J40:M40"/>
    <mergeCell ref="F37:I37"/>
    <mergeCell ref="J10:M10"/>
    <mergeCell ref="J26:M26"/>
    <mergeCell ref="J25:M25"/>
    <mergeCell ref="F55:I55"/>
    <mergeCell ref="F22:I22"/>
    <mergeCell ref="F16:I16"/>
    <mergeCell ref="F44:I44"/>
    <mergeCell ref="F53:I53"/>
    <mergeCell ref="F46:I46"/>
    <mergeCell ref="J22:M22"/>
    <mergeCell ref="J23:M23"/>
    <mergeCell ref="J24:M24"/>
    <mergeCell ref="F26:I26"/>
    <mergeCell ref="F40:I40"/>
    <mergeCell ref="F52:I52"/>
    <mergeCell ref="F32:I32"/>
    <mergeCell ref="F18:I18"/>
    <mergeCell ref="J28:M28"/>
    <mergeCell ref="F24:I24"/>
    <mergeCell ref="F23:I23"/>
    <mergeCell ref="J21:M21"/>
    <mergeCell ref="J17:M17"/>
    <mergeCell ref="J55:M55"/>
    <mergeCell ref="F45:I45"/>
    <mergeCell ref="I68:L68"/>
    <mergeCell ref="F9:I9"/>
    <mergeCell ref="J9:M9"/>
    <mergeCell ref="J44:M44"/>
    <mergeCell ref="F35:I35"/>
    <mergeCell ref="J35:M35"/>
    <mergeCell ref="I66:L66"/>
    <mergeCell ref="B4:C4"/>
    <mergeCell ref="D4:E4"/>
    <mergeCell ref="F8:I8"/>
    <mergeCell ref="J8:M8"/>
    <mergeCell ref="F11:I11"/>
    <mergeCell ref="J11:M11"/>
    <mergeCell ref="F19:I19"/>
    <mergeCell ref="F27:I27"/>
    <mergeCell ref="J52:M52"/>
    <mergeCell ref="C63:F63"/>
    <mergeCell ref="F39:I39"/>
    <mergeCell ref="F21:I21"/>
    <mergeCell ref="F25:I25"/>
    <mergeCell ref="I61:L61"/>
    <mergeCell ref="C62:F62"/>
    <mergeCell ref="F54:I54"/>
    <mergeCell ref="J37:M37"/>
  </mergeCells>
  <conditionalFormatting sqref="C12:D13 C31:D45 E32:E34">
    <cfRule type="containsText" dxfId="96" priority="23" operator="containsText" text="SP">
      <formula>NOT(ISERROR(SEARCH("SP",C12)))</formula>
    </cfRule>
  </conditionalFormatting>
  <conditionalFormatting sqref="C15:D21">
    <cfRule type="containsText" dxfId="95" priority="13" operator="containsText" text="SP">
      <formula>NOT(ISERROR(SEARCH("SP",C15)))</formula>
    </cfRule>
  </conditionalFormatting>
  <conditionalFormatting sqref="C23:D29">
    <cfRule type="containsText" dxfId="94" priority="16" operator="containsText" text="SP">
      <formula>NOT(ISERROR(SEARCH("SP",C23)))</formula>
    </cfRule>
  </conditionalFormatting>
  <conditionalFormatting sqref="C47:D47">
    <cfRule type="containsText" dxfId="93" priority="24" operator="containsText" text="SP">
      <formula>NOT(ISERROR(SEARCH("SP",C47)))</formula>
    </cfRule>
  </conditionalFormatting>
  <conditionalFormatting sqref="C30:E30">
    <cfRule type="containsText" dxfId="92" priority="11" operator="containsText" text="SP">
      <formula>NOT(ISERROR(SEARCH("SP",C30)))</formula>
    </cfRule>
  </conditionalFormatting>
  <conditionalFormatting sqref="D10:E10">
    <cfRule type="containsText" dxfId="91" priority="5" operator="containsText" text="SP">
      <formula>NOT(ISERROR(SEARCH("SP",D10)))</formula>
    </cfRule>
  </conditionalFormatting>
  <conditionalFormatting sqref="E12 C14:E14 E16 E18 E20 C22:E22 E24 E26 E28 E36 E38 E40 E42 E44 C46:E46">
    <cfRule type="containsText" dxfId="90" priority="12" operator="containsText" text="SP">
      <formula>NOT(ISERROR(SEARCH("SP",C12)))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/>
  </sheetPr>
  <dimension ref="B2:X67"/>
  <sheetViews>
    <sheetView showGridLines="0" topLeftCell="A5" zoomScale="60" zoomScaleNormal="60" workbookViewId="0">
      <selection activeCell="B17" sqref="B17:I25"/>
    </sheetView>
  </sheetViews>
  <sheetFormatPr defaultRowHeight="14.5" x14ac:dyDescent="0.35"/>
  <cols>
    <col min="2" max="2" width="15.7265625" customWidth="1"/>
    <col min="3" max="3" width="10.453125" customWidth="1"/>
    <col min="4" max="4" width="10.81640625" bestFit="1" customWidth="1"/>
    <col min="5" max="5" width="9.453125" customWidth="1"/>
    <col min="9" max="9" width="15" customWidth="1"/>
    <col min="13" max="13" width="9.1796875" style="73"/>
    <col min="14" max="14" width="9.1796875" style="73" customWidth="1"/>
    <col min="15" max="15" width="8.7265625" style="73" hidden="1" customWidth="1"/>
    <col min="16" max="16" width="8.7265625" style="162" hidden="1" customWidth="1"/>
    <col min="17" max="18" width="8.7265625" style="73" hidden="1" customWidth="1"/>
    <col min="19" max="21" width="8.7265625" style="73"/>
  </cols>
  <sheetData>
    <row r="2" spans="2:20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0" ht="24" customHeight="1" x14ac:dyDescent="0.65">
      <c r="B4" s="194" t="s">
        <v>4</v>
      </c>
      <c r="C4" s="194"/>
      <c r="D4" s="195">
        <f>'DAS Wed'!D4:E4+1</f>
        <v>45932</v>
      </c>
      <c r="E4" s="195"/>
    </row>
    <row r="5" spans="2:20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0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20" ht="18.5" x14ac:dyDescent="0.45">
      <c r="B9" s="100"/>
      <c r="C9" s="45"/>
      <c r="D9" s="45"/>
      <c r="E9" s="45"/>
      <c r="F9" s="184"/>
      <c r="G9" s="184"/>
      <c r="H9" s="184"/>
      <c r="I9" s="184"/>
      <c r="J9" s="200"/>
      <c r="K9" s="200"/>
      <c r="L9" s="200"/>
      <c r="M9" s="200"/>
      <c r="O9" s="159">
        <f t="shared" ref="O9" si="0">E9</f>
        <v>0</v>
      </c>
      <c r="P9" s="160">
        <f t="shared" ref="P9" si="1">B9</f>
        <v>0</v>
      </c>
      <c r="Q9" s="159">
        <f t="shared" ref="Q9" si="2">C9</f>
        <v>0</v>
      </c>
      <c r="R9" s="159">
        <f t="shared" ref="R9" si="3">D9</f>
        <v>0</v>
      </c>
    </row>
    <row r="10" spans="2:20" ht="18.5" x14ac:dyDescent="0.45">
      <c r="B10" s="113" t="s">
        <v>17</v>
      </c>
      <c r="C10" s="133">
        <v>0.125</v>
      </c>
      <c r="D10" s="132">
        <v>0.54166666666666663</v>
      </c>
      <c r="E10" s="95">
        <f t="shared" ref="E10" si="4">D10-C10</f>
        <v>0.41666666666666663</v>
      </c>
      <c r="F10" s="184" t="str">
        <f>TC!A35</f>
        <v>Shami Abdo Al-Shehri</v>
      </c>
      <c r="G10" s="184"/>
      <c r="H10" s="184"/>
      <c r="I10" s="184"/>
      <c r="J10" s="184"/>
      <c r="K10" s="184"/>
      <c r="L10" s="184"/>
      <c r="M10" s="184"/>
      <c r="O10" s="159">
        <f t="shared" ref="O10:O52" si="5">E10</f>
        <v>0.41666666666666663</v>
      </c>
      <c r="P10" s="160" t="str">
        <f t="shared" ref="P10:P52" si="6">B10</f>
        <v>SP-D</v>
      </c>
      <c r="Q10" s="159">
        <f t="shared" ref="Q10:Q52" si="7">C10</f>
        <v>0.125</v>
      </c>
      <c r="R10" s="159">
        <f t="shared" ref="R10:R52" si="8">D10</f>
        <v>0.54166666666666663</v>
      </c>
      <c r="T10"/>
    </row>
    <row r="11" spans="2:20" ht="18.5" x14ac:dyDescent="0.45">
      <c r="B11" s="113"/>
      <c r="C11" s="45"/>
      <c r="D11" s="95"/>
      <c r="E11" s="95"/>
      <c r="F11" s="184"/>
      <c r="G11" s="184"/>
      <c r="H11" s="184"/>
      <c r="I11" s="184"/>
      <c r="J11" s="184"/>
      <c r="K11" s="184"/>
      <c r="L11" s="184"/>
      <c r="M11" s="184"/>
      <c r="O11" s="159">
        <f t="shared" si="5"/>
        <v>0</v>
      </c>
      <c r="P11" s="160">
        <f t="shared" si="6"/>
        <v>0</v>
      </c>
      <c r="Q11" s="159">
        <f t="shared" si="7"/>
        <v>0</v>
      </c>
      <c r="R11" s="159">
        <f t="shared" si="8"/>
        <v>0</v>
      </c>
      <c r="T11"/>
    </row>
    <row r="12" spans="2:20" ht="18.5" x14ac:dyDescent="0.45">
      <c r="B12" s="113" t="s">
        <v>17</v>
      </c>
      <c r="C12" s="133">
        <v>0.125</v>
      </c>
      <c r="D12" s="132">
        <v>0.54166666666666663</v>
      </c>
      <c r="E12" s="95">
        <f t="shared" ref="E12" si="9">D12-C12</f>
        <v>0.41666666666666663</v>
      </c>
      <c r="F12" s="184" t="str">
        <f>TC!A36</f>
        <v>Abdullah Jassim Al-Eid</v>
      </c>
      <c r="G12" s="184"/>
      <c r="H12" s="184"/>
      <c r="I12" s="184"/>
      <c r="J12" s="184"/>
      <c r="K12" s="184"/>
      <c r="L12" s="184"/>
      <c r="M12" s="184"/>
      <c r="O12" s="159">
        <f t="shared" si="5"/>
        <v>0.41666666666666663</v>
      </c>
      <c r="P12" s="160" t="str">
        <f t="shared" si="6"/>
        <v>SP-D</v>
      </c>
      <c r="Q12" s="159">
        <f t="shared" si="7"/>
        <v>0.125</v>
      </c>
      <c r="R12" s="159">
        <f t="shared" si="8"/>
        <v>0.54166666666666663</v>
      </c>
      <c r="T12"/>
    </row>
    <row r="13" spans="2:20" ht="18.5" x14ac:dyDescent="0.45">
      <c r="B13" s="113"/>
      <c r="C13" s="45"/>
      <c r="D13" s="95"/>
      <c r="E13" s="95"/>
      <c r="F13" s="184"/>
      <c r="G13" s="184"/>
      <c r="H13" s="184"/>
      <c r="I13" s="184"/>
      <c r="J13" s="184"/>
      <c r="K13" s="184"/>
      <c r="L13" s="184"/>
      <c r="M13" s="184"/>
      <c r="O13" s="159">
        <f t="shared" si="5"/>
        <v>0</v>
      </c>
      <c r="P13" s="160">
        <f t="shared" si="6"/>
        <v>0</v>
      </c>
      <c r="Q13" s="159">
        <f t="shared" si="7"/>
        <v>0</v>
      </c>
      <c r="R13" s="159">
        <f t="shared" si="8"/>
        <v>0</v>
      </c>
      <c r="T13"/>
    </row>
    <row r="14" spans="2:20" ht="18.5" x14ac:dyDescent="0.45">
      <c r="B14" s="111" t="s">
        <v>132</v>
      </c>
      <c r="C14" s="133">
        <v>0.14444444444444443</v>
      </c>
      <c r="D14" s="132">
        <v>0.35694444444444445</v>
      </c>
      <c r="E14" s="95">
        <f t="shared" ref="E14:E42" si="10">D14-C14</f>
        <v>0.21250000000000002</v>
      </c>
      <c r="F14" s="184" t="str">
        <f>TC!A16</f>
        <v>Ahmed Abdulaziz Al-Ghwainem</v>
      </c>
      <c r="G14" s="184"/>
      <c r="H14" s="184"/>
      <c r="I14" s="184"/>
      <c r="J14" s="184"/>
      <c r="K14" s="184"/>
      <c r="L14" s="184"/>
      <c r="M14" s="184"/>
      <c r="O14" s="159">
        <f t="shared" si="5"/>
        <v>0.21250000000000002</v>
      </c>
      <c r="P14" s="160" t="str">
        <f t="shared" si="6"/>
        <v>TC1</v>
      </c>
      <c r="Q14" s="159">
        <f t="shared" si="7"/>
        <v>0.14444444444444443</v>
      </c>
      <c r="R14" s="159">
        <f t="shared" si="8"/>
        <v>0.35694444444444445</v>
      </c>
      <c r="T14"/>
    </row>
    <row r="15" spans="2:20" ht="18.5" x14ac:dyDescent="0.45">
      <c r="B15" s="113"/>
      <c r="C15" s="133"/>
      <c r="D15" s="132"/>
      <c r="E15" s="95"/>
      <c r="F15" s="184"/>
      <c r="G15" s="184"/>
      <c r="H15" s="184"/>
      <c r="I15" s="184"/>
      <c r="J15" s="184"/>
      <c r="K15" s="184"/>
      <c r="L15" s="184"/>
      <c r="M15" s="184"/>
      <c r="O15" s="159">
        <f t="shared" si="5"/>
        <v>0</v>
      </c>
      <c r="P15" s="160">
        <f t="shared" si="6"/>
        <v>0</v>
      </c>
      <c r="Q15" s="159">
        <f t="shared" si="7"/>
        <v>0</v>
      </c>
      <c r="R15" s="159">
        <f t="shared" si="8"/>
        <v>0</v>
      </c>
      <c r="T15"/>
    </row>
    <row r="16" spans="2:20" ht="18.5" x14ac:dyDescent="0.45">
      <c r="B16" s="111" t="s">
        <v>140</v>
      </c>
      <c r="C16" s="133">
        <v>0.18680555555555556</v>
      </c>
      <c r="D16" s="133">
        <v>0.39513888888888887</v>
      </c>
      <c r="E16" s="95">
        <f t="shared" si="10"/>
        <v>0.20833333333333331</v>
      </c>
      <c r="F16" s="184" t="str">
        <f>TC!A28</f>
        <v xml:space="preserve">Fayez Ahmed Al-Shehri </v>
      </c>
      <c r="G16" s="184"/>
      <c r="H16" s="184"/>
      <c r="I16" s="184"/>
      <c r="J16" s="184"/>
      <c r="K16" s="184"/>
      <c r="L16" s="184"/>
      <c r="M16" s="184"/>
      <c r="O16" s="159">
        <f t="shared" si="5"/>
        <v>0.20833333333333331</v>
      </c>
      <c r="P16" s="160" t="str">
        <f t="shared" si="6"/>
        <v>TC4</v>
      </c>
      <c r="Q16" s="159">
        <f t="shared" si="7"/>
        <v>0.18680555555555556</v>
      </c>
      <c r="R16" s="159">
        <f t="shared" si="8"/>
        <v>0.39513888888888887</v>
      </c>
      <c r="T16"/>
    </row>
    <row r="17" spans="2:21" ht="18.5" x14ac:dyDescent="0.45">
      <c r="B17" s="113"/>
      <c r="C17" s="133"/>
      <c r="D17" s="133"/>
      <c r="E17" s="45"/>
      <c r="F17" s="184"/>
      <c r="G17" s="184"/>
      <c r="H17" s="184"/>
      <c r="I17" s="184"/>
      <c r="J17" s="184"/>
      <c r="K17" s="184"/>
      <c r="L17" s="184"/>
      <c r="M17" s="184"/>
      <c r="O17" s="159">
        <f t="shared" si="5"/>
        <v>0</v>
      </c>
      <c r="P17" s="160">
        <f t="shared" si="6"/>
        <v>0</v>
      </c>
      <c r="Q17" s="159">
        <f t="shared" si="7"/>
        <v>0</v>
      </c>
      <c r="R17" s="159">
        <f t="shared" si="8"/>
        <v>0</v>
      </c>
      <c r="T17"/>
    </row>
    <row r="18" spans="2:21" ht="18.5" x14ac:dyDescent="0.45">
      <c r="B18" s="219" t="s">
        <v>143</v>
      </c>
      <c r="C18" s="133">
        <v>0.22013888888888888</v>
      </c>
      <c r="D18" s="133">
        <v>0.69166666666666665</v>
      </c>
      <c r="E18" s="45">
        <f t="shared" si="10"/>
        <v>0.47152777777777777</v>
      </c>
      <c r="F18" s="179" t="str">
        <f>TC!A10</f>
        <v>Mansour Mohammed Al-Dossary</v>
      </c>
      <c r="G18" s="180"/>
      <c r="H18" s="180"/>
      <c r="I18" s="181"/>
      <c r="J18" s="184"/>
      <c r="K18" s="184"/>
      <c r="L18" s="184"/>
      <c r="M18" s="184"/>
      <c r="O18" s="159">
        <f t="shared" si="5"/>
        <v>0.47152777777777777</v>
      </c>
      <c r="P18" s="160" t="str">
        <f t="shared" si="6"/>
        <v>TC3&amp;10</v>
      </c>
      <c r="Q18" s="159">
        <f t="shared" si="7"/>
        <v>0.22013888888888888</v>
      </c>
      <c r="R18" s="159">
        <f t="shared" si="8"/>
        <v>0.69166666666666665</v>
      </c>
      <c r="T18"/>
    </row>
    <row r="19" spans="2:21" ht="18.5" x14ac:dyDescent="0.45">
      <c r="B19" s="113"/>
      <c r="C19" s="133"/>
      <c r="D19" s="133"/>
      <c r="E19" s="45"/>
      <c r="F19" s="184"/>
      <c r="G19" s="184"/>
      <c r="H19" s="184"/>
      <c r="I19" s="184"/>
      <c r="J19" s="184"/>
      <c r="K19" s="184"/>
      <c r="L19" s="184"/>
      <c r="M19" s="184"/>
      <c r="O19" s="159">
        <f t="shared" si="5"/>
        <v>0</v>
      </c>
      <c r="P19" s="160">
        <f t="shared" si="6"/>
        <v>0</v>
      </c>
      <c r="Q19" s="159">
        <f t="shared" si="7"/>
        <v>0</v>
      </c>
      <c r="R19" s="159">
        <f t="shared" si="8"/>
        <v>0</v>
      </c>
      <c r="T19"/>
    </row>
    <row r="20" spans="2:21" ht="18.5" x14ac:dyDescent="0.45">
      <c r="B20" s="219" t="s">
        <v>15</v>
      </c>
      <c r="C20" s="133">
        <v>0.27291666666666664</v>
      </c>
      <c r="D20" s="133">
        <v>0.48125000000000001</v>
      </c>
      <c r="E20" s="45">
        <f t="shared" si="10"/>
        <v>0.20833333333333337</v>
      </c>
      <c r="F20" s="184" t="str">
        <f>TC!A26</f>
        <v xml:space="preserve">Saleh Ahmed Al-Olayani </v>
      </c>
      <c r="G20" s="184"/>
      <c r="H20" s="184"/>
      <c r="I20" s="184"/>
      <c r="J20" s="184"/>
      <c r="K20" s="184"/>
      <c r="L20" s="184"/>
      <c r="M20" s="184"/>
      <c r="O20" s="159">
        <f t="shared" si="5"/>
        <v>0.20833333333333337</v>
      </c>
      <c r="P20" s="160" t="str">
        <f t="shared" si="6"/>
        <v>TC6</v>
      </c>
      <c r="Q20" s="159">
        <f t="shared" si="7"/>
        <v>0.27291666666666664</v>
      </c>
      <c r="R20" s="159">
        <f t="shared" si="8"/>
        <v>0.48125000000000001</v>
      </c>
      <c r="T20"/>
    </row>
    <row r="21" spans="2:21" ht="18.5" x14ac:dyDescent="0.45">
      <c r="B21" s="113"/>
      <c r="C21" s="133"/>
      <c r="D21" s="133"/>
      <c r="E21" s="45"/>
      <c r="F21" s="184"/>
      <c r="G21" s="184"/>
      <c r="H21" s="184"/>
      <c r="I21" s="184"/>
      <c r="J21" s="184"/>
      <c r="K21" s="184"/>
      <c r="L21" s="184"/>
      <c r="M21" s="184"/>
      <c r="O21" s="159">
        <f t="shared" si="5"/>
        <v>0</v>
      </c>
      <c r="P21" s="160">
        <f t="shared" si="6"/>
        <v>0</v>
      </c>
      <c r="Q21" s="159">
        <f t="shared" si="7"/>
        <v>0</v>
      </c>
      <c r="R21" s="159">
        <f t="shared" si="8"/>
        <v>0</v>
      </c>
      <c r="T21"/>
    </row>
    <row r="22" spans="2:21" ht="18.5" x14ac:dyDescent="0.45">
      <c r="B22" s="113" t="s">
        <v>18</v>
      </c>
      <c r="C22" s="133">
        <v>0.16666666666666666</v>
      </c>
      <c r="D22" s="133">
        <v>0.58333333333333337</v>
      </c>
      <c r="E22" s="45">
        <f t="shared" si="10"/>
        <v>0.41666666666666674</v>
      </c>
      <c r="F22" s="184" t="str">
        <f>TC!A18</f>
        <v>Saad Saeed Al-Omari</v>
      </c>
      <c r="G22" s="184"/>
      <c r="H22" s="184"/>
      <c r="I22" s="184"/>
      <c r="J22" s="184" t="s">
        <v>168</v>
      </c>
      <c r="K22" s="184"/>
      <c r="L22" s="184"/>
      <c r="M22" s="184"/>
      <c r="O22" s="159">
        <f t="shared" si="5"/>
        <v>0.41666666666666674</v>
      </c>
      <c r="P22" s="160" t="str">
        <f t="shared" si="6"/>
        <v>SP-R</v>
      </c>
      <c r="Q22" s="159">
        <f t="shared" si="7"/>
        <v>0.16666666666666666</v>
      </c>
      <c r="R22" s="159">
        <f t="shared" si="8"/>
        <v>0.58333333333333337</v>
      </c>
      <c r="T22"/>
    </row>
    <row r="23" spans="2:21" ht="18.5" x14ac:dyDescent="0.45">
      <c r="B23" s="113"/>
      <c r="C23" s="133"/>
      <c r="D23" s="133"/>
      <c r="E23" s="45"/>
      <c r="F23" s="184"/>
      <c r="G23" s="184"/>
      <c r="H23" s="184"/>
      <c r="I23" s="184"/>
      <c r="J23" s="184"/>
      <c r="K23" s="184"/>
      <c r="L23" s="184"/>
      <c r="M23" s="184"/>
      <c r="O23" s="159">
        <f t="shared" si="5"/>
        <v>0</v>
      </c>
      <c r="P23" s="160">
        <f t="shared" si="6"/>
        <v>0</v>
      </c>
      <c r="Q23" s="159">
        <f t="shared" si="7"/>
        <v>0</v>
      </c>
      <c r="R23" s="159">
        <f t="shared" si="8"/>
        <v>0</v>
      </c>
      <c r="T23"/>
    </row>
    <row r="24" spans="2:21" ht="18.5" x14ac:dyDescent="0.45">
      <c r="B24" s="219" t="s">
        <v>144</v>
      </c>
      <c r="C24" s="133">
        <v>0.3833333333333333</v>
      </c>
      <c r="D24" s="133">
        <v>0.8125</v>
      </c>
      <c r="E24" s="45">
        <f t="shared" si="10"/>
        <v>0.4291666666666667</v>
      </c>
      <c r="F24" s="179" t="str">
        <f>TC!A13</f>
        <v>Saeed Saleh Al-Harthi</v>
      </c>
      <c r="G24" s="180"/>
      <c r="H24" s="180"/>
      <c r="I24" s="181"/>
      <c r="J24" s="184"/>
      <c r="K24" s="184"/>
      <c r="L24" s="184"/>
      <c r="M24" s="184"/>
      <c r="O24" s="159">
        <f t="shared" si="5"/>
        <v>0.4291666666666667</v>
      </c>
      <c r="P24" s="160" t="str">
        <f t="shared" si="6"/>
        <v>TC5&amp;12</v>
      </c>
      <c r="Q24" s="159">
        <f t="shared" si="7"/>
        <v>0.3833333333333333</v>
      </c>
      <c r="R24" s="159">
        <f t="shared" si="8"/>
        <v>0.8125</v>
      </c>
      <c r="T24"/>
    </row>
    <row r="25" spans="2:21" ht="18.5" x14ac:dyDescent="0.45">
      <c r="B25" s="113"/>
      <c r="C25" s="133"/>
      <c r="D25" s="133"/>
      <c r="E25" s="45"/>
      <c r="F25" s="184"/>
      <c r="G25" s="184"/>
      <c r="H25" s="184"/>
      <c r="I25" s="184"/>
      <c r="J25" s="184"/>
      <c r="K25" s="184"/>
      <c r="L25" s="184"/>
      <c r="M25" s="184"/>
      <c r="O25" s="159">
        <f t="shared" si="5"/>
        <v>0</v>
      </c>
      <c r="P25" s="160">
        <f t="shared" si="6"/>
        <v>0</v>
      </c>
      <c r="Q25" s="159">
        <f t="shared" si="7"/>
        <v>0</v>
      </c>
      <c r="R25" s="159">
        <f t="shared" si="8"/>
        <v>0</v>
      </c>
      <c r="T25"/>
    </row>
    <row r="26" spans="2:21" ht="18.5" x14ac:dyDescent="0.45">
      <c r="B26" s="113" t="s">
        <v>18</v>
      </c>
      <c r="C26" s="133">
        <v>0.45833333333333331</v>
      </c>
      <c r="D26" s="132">
        <v>0.83333333333333337</v>
      </c>
      <c r="E26" s="95">
        <f t="shared" si="10"/>
        <v>0.37500000000000006</v>
      </c>
      <c r="F26" s="184" t="str">
        <f>TC!A23</f>
        <v>Mubarak Salem Al Shaiban</v>
      </c>
      <c r="G26" s="184"/>
      <c r="H26" s="184"/>
      <c r="I26" s="184"/>
      <c r="J26" s="184"/>
      <c r="K26" s="184"/>
      <c r="L26" s="184"/>
      <c r="M26" s="184"/>
      <c r="O26" s="159">
        <f t="shared" si="5"/>
        <v>0.37500000000000006</v>
      </c>
      <c r="P26" s="160" t="str">
        <f t="shared" si="6"/>
        <v>SP-R</v>
      </c>
      <c r="Q26" s="159">
        <f t="shared" si="7"/>
        <v>0.45833333333333331</v>
      </c>
      <c r="R26" s="159">
        <f t="shared" si="8"/>
        <v>0.83333333333333337</v>
      </c>
      <c r="T26"/>
    </row>
    <row r="27" spans="2:21" ht="18.5" x14ac:dyDescent="0.45">
      <c r="B27" s="113"/>
      <c r="C27" s="133"/>
      <c r="D27" s="132"/>
      <c r="E27" s="95"/>
      <c r="F27" s="184"/>
      <c r="G27" s="184"/>
      <c r="H27" s="184"/>
      <c r="I27" s="184"/>
      <c r="J27" s="184"/>
      <c r="K27" s="184"/>
      <c r="L27" s="184"/>
      <c r="M27" s="184"/>
      <c r="O27" s="159">
        <f t="shared" si="5"/>
        <v>0</v>
      </c>
      <c r="P27" s="160">
        <f t="shared" si="6"/>
        <v>0</v>
      </c>
      <c r="Q27" s="159">
        <f t="shared" si="7"/>
        <v>0</v>
      </c>
      <c r="R27" s="159">
        <f t="shared" si="8"/>
        <v>0</v>
      </c>
      <c r="T27"/>
    </row>
    <row r="28" spans="2:21" ht="18.5" x14ac:dyDescent="0.45">
      <c r="B28" s="113" t="s">
        <v>16</v>
      </c>
      <c r="C28" s="133">
        <v>0.62291666666666667</v>
      </c>
      <c r="D28" s="133">
        <v>0.84722222222222221</v>
      </c>
      <c r="E28" s="95">
        <f t="shared" si="10"/>
        <v>0.22430555555555554</v>
      </c>
      <c r="F28" s="184" t="str">
        <f>TC!A12</f>
        <v>Abduleilah Ali Ibrahim</v>
      </c>
      <c r="G28" s="184"/>
      <c r="H28" s="184"/>
      <c r="I28" s="184"/>
      <c r="J28" s="184"/>
      <c r="K28" s="184"/>
      <c r="L28" s="184"/>
      <c r="M28" s="184"/>
      <c r="O28" s="159">
        <f t="shared" si="5"/>
        <v>0.22430555555555554</v>
      </c>
      <c r="P28" s="160" t="str">
        <f t="shared" si="6"/>
        <v>TC13</v>
      </c>
      <c r="Q28" s="159">
        <f t="shared" si="7"/>
        <v>0.62291666666666667</v>
      </c>
      <c r="R28" s="159">
        <f t="shared" si="8"/>
        <v>0.84722222222222221</v>
      </c>
      <c r="T28"/>
    </row>
    <row r="29" spans="2:21" ht="18.5" x14ac:dyDescent="0.45">
      <c r="B29" s="113"/>
      <c r="C29" s="133"/>
      <c r="D29" s="132"/>
      <c r="E29" s="95"/>
      <c r="F29" s="184"/>
      <c r="G29" s="184"/>
      <c r="H29" s="184"/>
      <c r="I29" s="184"/>
      <c r="J29" s="184"/>
      <c r="K29" s="184"/>
      <c r="L29" s="184"/>
      <c r="M29" s="184"/>
      <c r="O29" s="159">
        <f t="shared" si="5"/>
        <v>0</v>
      </c>
      <c r="P29" s="160">
        <f t="shared" si="6"/>
        <v>0</v>
      </c>
      <c r="Q29" s="159">
        <f t="shared" si="7"/>
        <v>0</v>
      </c>
      <c r="R29" s="159">
        <f t="shared" si="8"/>
        <v>0</v>
      </c>
      <c r="T29"/>
    </row>
    <row r="30" spans="2:21" ht="18.5" x14ac:dyDescent="0.45">
      <c r="B30" s="111" t="s">
        <v>145</v>
      </c>
      <c r="C30" s="133">
        <v>0.46736111111111112</v>
      </c>
      <c r="D30" s="133">
        <v>0.96527777777777779</v>
      </c>
      <c r="E30" s="95">
        <f t="shared" si="10"/>
        <v>0.49791666666666667</v>
      </c>
      <c r="F30" s="184" t="str">
        <f>TC!A7</f>
        <v>Ali Abdullah Al-Ghamdi</v>
      </c>
      <c r="G30" s="184"/>
      <c r="H30" s="184"/>
      <c r="I30" s="184"/>
      <c r="J30" s="184"/>
      <c r="K30" s="184"/>
      <c r="L30" s="184"/>
      <c r="M30" s="184"/>
      <c r="O30" s="159">
        <f t="shared" si="5"/>
        <v>0.49791666666666667</v>
      </c>
      <c r="P30" s="160" t="str">
        <f t="shared" si="6"/>
        <v>TC7&amp;16</v>
      </c>
      <c r="Q30" s="159">
        <f t="shared" si="7"/>
        <v>0.46736111111111112</v>
      </c>
      <c r="R30" s="159">
        <f t="shared" si="8"/>
        <v>0.96527777777777779</v>
      </c>
      <c r="T30"/>
    </row>
    <row r="31" spans="2:21" ht="18.5" x14ac:dyDescent="0.45">
      <c r="B31" s="113"/>
      <c r="C31" s="133"/>
      <c r="D31" s="132"/>
      <c r="E31" s="95"/>
      <c r="F31" s="184"/>
      <c r="G31" s="184"/>
      <c r="H31" s="184"/>
      <c r="I31" s="184"/>
      <c r="J31" s="184"/>
      <c r="K31" s="184"/>
      <c r="L31" s="184"/>
      <c r="M31" s="184"/>
      <c r="O31" s="159">
        <f t="shared" si="5"/>
        <v>0</v>
      </c>
      <c r="P31" s="160">
        <f t="shared" si="6"/>
        <v>0</v>
      </c>
      <c r="Q31" s="159">
        <f t="shared" si="7"/>
        <v>0</v>
      </c>
      <c r="R31" s="159">
        <f t="shared" si="8"/>
        <v>0</v>
      </c>
      <c r="T31"/>
      <c r="U31"/>
    </row>
    <row r="32" spans="2:21" ht="18.5" x14ac:dyDescent="0.45">
      <c r="B32" s="111" t="s">
        <v>141</v>
      </c>
      <c r="C32" s="133">
        <v>0.48333333333333334</v>
      </c>
      <c r="D32" s="133">
        <v>0.69166666666666676</v>
      </c>
      <c r="E32" s="95">
        <f t="shared" si="10"/>
        <v>0.20833333333333343</v>
      </c>
      <c r="F32" s="184" t="str">
        <f>TC!A29</f>
        <v xml:space="preserve">Saleh Abdullah Al-Shamrani </v>
      </c>
      <c r="G32" s="184"/>
      <c r="H32" s="184"/>
      <c r="I32" s="184"/>
      <c r="J32" s="184"/>
      <c r="K32" s="184"/>
      <c r="L32" s="184"/>
      <c r="M32" s="184"/>
      <c r="O32" s="159">
        <f t="shared" si="5"/>
        <v>0.20833333333333343</v>
      </c>
      <c r="P32" s="160" t="str">
        <f t="shared" si="6"/>
        <v>TC10</v>
      </c>
      <c r="Q32" s="159">
        <f t="shared" si="7"/>
        <v>0.48333333333333334</v>
      </c>
      <c r="R32" s="159">
        <f t="shared" si="8"/>
        <v>0.69166666666666676</v>
      </c>
    </row>
    <row r="33" spans="2:24" ht="18.5" x14ac:dyDescent="0.45">
      <c r="B33" s="113"/>
      <c r="C33" s="133"/>
      <c r="D33" s="132"/>
      <c r="E33" s="95"/>
      <c r="F33" s="184"/>
      <c r="G33" s="184"/>
      <c r="H33" s="184"/>
      <c r="I33" s="184"/>
      <c r="J33" s="184"/>
      <c r="K33" s="184"/>
      <c r="L33" s="184"/>
      <c r="M33" s="184"/>
      <c r="O33" s="159">
        <f t="shared" si="5"/>
        <v>0</v>
      </c>
      <c r="P33" s="160">
        <f t="shared" si="6"/>
        <v>0</v>
      </c>
      <c r="Q33" s="159">
        <f t="shared" si="7"/>
        <v>0</v>
      </c>
      <c r="R33" s="159">
        <f t="shared" si="8"/>
        <v>0</v>
      </c>
    </row>
    <row r="34" spans="2:24" ht="18.5" x14ac:dyDescent="0.45">
      <c r="B34" s="113" t="s">
        <v>17</v>
      </c>
      <c r="C34" s="133">
        <v>0.5625</v>
      </c>
      <c r="D34" s="133">
        <v>0.9375</v>
      </c>
      <c r="E34" s="45">
        <f t="shared" ref="E34" si="11">D34-C34</f>
        <v>0.375</v>
      </c>
      <c r="F34" s="179" t="str">
        <f>TC!A17</f>
        <v>Humim Abdul Rahman Al-Dossary</v>
      </c>
      <c r="G34" s="180"/>
      <c r="H34" s="180"/>
      <c r="I34" s="181"/>
      <c r="J34" s="184"/>
      <c r="K34" s="184"/>
      <c r="L34" s="184"/>
      <c r="M34" s="184"/>
      <c r="O34" s="159">
        <f t="shared" si="5"/>
        <v>0.375</v>
      </c>
      <c r="P34" s="160" t="str">
        <f t="shared" si="6"/>
        <v>SP-D</v>
      </c>
      <c r="Q34" s="159">
        <f t="shared" si="7"/>
        <v>0.5625</v>
      </c>
      <c r="R34" s="159">
        <f t="shared" si="8"/>
        <v>0.9375</v>
      </c>
      <c r="V34" s="73"/>
      <c r="W34" s="73"/>
      <c r="X34" s="73"/>
    </row>
    <row r="35" spans="2:24" ht="18.5" x14ac:dyDescent="0.45">
      <c r="B35" s="113"/>
      <c r="C35" s="133"/>
      <c r="D35" s="133"/>
      <c r="E35" s="45"/>
      <c r="F35" s="3"/>
      <c r="G35" s="3"/>
      <c r="H35" s="3"/>
      <c r="I35" s="3"/>
      <c r="J35" s="184"/>
      <c r="K35" s="184"/>
      <c r="L35" s="184"/>
      <c r="M35" s="184"/>
      <c r="O35" s="159">
        <f t="shared" si="5"/>
        <v>0</v>
      </c>
      <c r="P35" s="160">
        <f t="shared" si="6"/>
        <v>0</v>
      </c>
      <c r="Q35" s="159">
        <f t="shared" si="7"/>
        <v>0</v>
      </c>
      <c r="R35" s="159">
        <f t="shared" si="8"/>
        <v>0</v>
      </c>
      <c r="V35" s="73"/>
      <c r="W35" s="73"/>
      <c r="X35" s="73"/>
    </row>
    <row r="36" spans="2:24" ht="18.5" x14ac:dyDescent="0.45">
      <c r="B36" s="219" t="s">
        <v>149</v>
      </c>
      <c r="C36" s="133">
        <v>0.59236111111111112</v>
      </c>
      <c r="D36" s="133">
        <v>0.80486111111111114</v>
      </c>
      <c r="E36" s="45">
        <f t="shared" si="10"/>
        <v>0.21250000000000002</v>
      </c>
      <c r="F36" s="184" t="str">
        <f>TC!A9</f>
        <v>Khaled Fahd Al-Harbi</v>
      </c>
      <c r="G36" s="184"/>
      <c r="H36" s="184"/>
      <c r="I36" s="184"/>
      <c r="J36" s="184"/>
      <c r="K36" s="184"/>
      <c r="L36" s="184"/>
      <c r="M36" s="184"/>
      <c r="O36" s="159">
        <f t="shared" si="5"/>
        <v>0.21250000000000002</v>
      </c>
      <c r="P36" s="160" t="str">
        <f t="shared" si="6"/>
        <v>TC9</v>
      </c>
      <c r="Q36" s="159">
        <f t="shared" si="7"/>
        <v>0.59236111111111112</v>
      </c>
      <c r="R36" s="159">
        <f t="shared" si="8"/>
        <v>0.80486111111111114</v>
      </c>
      <c r="V36" s="73"/>
    </row>
    <row r="37" spans="2:24" ht="18.5" x14ac:dyDescent="0.45">
      <c r="B37" s="113"/>
      <c r="C37" s="133"/>
      <c r="D37" s="133"/>
      <c r="E37" s="45"/>
      <c r="F37" s="184"/>
      <c r="G37" s="184"/>
      <c r="H37" s="184"/>
      <c r="I37" s="184"/>
      <c r="J37" s="184"/>
      <c r="K37" s="184"/>
      <c r="L37" s="184"/>
      <c r="M37" s="184"/>
      <c r="O37" s="159">
        <f t="shared" si="5"/>
        <v>0</v>
      </c>
      <c r="P37" s="160">
        <f t="shared" si="6"/>
        <v>0</v>
      </c>
      <c r="Q37" s="159">
        <f t="shared" si="7"/>
        <v>0</v>
      </c>
      <c r="R37" s="159">
        <f t="shared" si="8"/>
        <v>0</v>
      </c>
    </row>
    <row r="38" spans="2:24" ht="18.5" x14ac:dyDescent="0.45">
      <c r="B38" s="111" t="s">
        <v>142</v>
      </c>
      <c r="C38" s="133">
        <v>0.67083333333333328</v>
      </c>
      <c r="D38" s="133">
        <v>0.88055555555555554</v>
      </c>
      <c r="E38" s="95">
        <f t="shared" si="10"/>
        <v>0.20972222222222225</v>
      </c>
      <c r="F38" s="184" t="str">
        <f>TC!A27</f>
        <v>Abdul Ghani Ahmed Al-Nasser</v>
      </c>
      <c r="G38" s="184"/>
      <c r="H38" s="184"/>
      <c r="I38" s="184"/>
      <c r="J38" s="184"/>
      <c r="K38" s="184"/>
      <c r="L38" s="184"/>
      <c r="M38" s="184"/>
      <c r="O38" s="159">
        <f t="shared" si="5"/>
        <v>0.20972222222222225</v>
      </c>
      <c r="P38" s="160" t="str">
        <f t="shared" si="6"/>
        <v>TC14</v>
      </c>
      <c r="Q38" s="159">
        <f t="shared" si="7"/>
        <v>0.67083333333333328</v>
      </c>
      <c r="R38" s="159">
        <f t="shared" si="8"/>
        <v>0.88055555555555554</v>
      </c>
      <c r="V38" s="73"/>
    </row>
    <row r="39" spans="2:24" ht="18.5" x14ac:dyDescent="0.45">
      <c r="B39" s="113"/>
      <c r="C39" s="133"/>
      <c r="D39" s="132"/>
      <c r="E39" s="95"/>
      <c r="F39" s="184"/>
      <c r="G39" s="184"/>
      <c r="H39" s="184"/>
      <c r="I39" s="184"/>
      <c r="J39" s="184"/>
      <c r="K39" s="184"/>
      <c r="L39" s="184"/>
      <c r="M39" s="184"/>
      <c r="O39" s="159">
        <f t="shared" si="5"/>
        <v>0</v>
      </c>
      <c r="P39" s="160">
        <f t="shared" si="6"/>
        <v>0</v>
      </c>
      <c r="Q39" s="159">
        <f t="shared" si="7"/>
        <v>0</v>
      </c>
      <c r="R39" s="159">
        <f t="shared" si="8"/>
        <v>0</v>
      </c>
      <c r="V39" s="73"/>
    </row>
    <row r="40" spans="2:24" ht="18.5" x14ac:dyDescent="0.45">
      <c r="B40" s="111" t="s">
        <v>138</v>
      </c>
      <c r="C40" s="133">
        <v>0.78263888888888888</v>
      </c>
      <c r="D40" s="133">
        <v>0.99513888888888891</v>
      </c>
      <c r="E40" s="95">
        <f t="shared" si="10"/>
        <v>0.21250000000000002</v>
      </c>
      <c r="F40" s="184" t="str">
        <f>TC!A32</f>
        <v>Ali Hussein Al-Olaiwi</v>
      </c>
      <c r="G40" s="184"/>
      <c r="H40" s="184"/>
      <c r="I40" s="184"/>
      <c r="J40" s="184"/>
      <c r="K40" s="184"/>
      <c r="L40" s="184"/>
      <c r="M40" s="184"/>
      <c r="O40" s="159">
        <f t="shared" si="5"/>
        <v>0.21250000000000002</v>
      </c>
      <c r="P40" s="160" t="str">
        <f t="shared" si="6"/>
        <v>TC17</v>
      </c>
      <c r="Q40" s="159">
        <f t="shared" si="7"/>
        <v>0.78263888888888888</v>
      </c>
      <c r="R40" s="159">
        <f t="shared" si="8"/>
        <v>0.99513888888888891</v>
      </c>
      <c r="V40" s="73"/>
    </row>
    <row r="41" spans="2:24" ht="18.5" x14ac:dyDescent="0.45">
      <c r="B41" s="111"/>
      <c r="C41" s="133"/>
      <c r="D41" s="133"/>
      <c r="E41" s="95"/>
      <c r="F41" s="184"/>
      <c r="G41" s="184"/>
      <c r="H41" s="184"/>
      <c r="I41" s="184"/>
      <c r="J41" s="184"/>
      <c r="K41" s="184"/>
      <c r="L41" s="184"/>
      <c r="M41" s="184"/>
      <c r="O41" s="159">
        <f t="shared" si="5"/>
        <v>0</v>
      </c>
      <c r="P41" s="160">
        <f t="shared" si="6"/>
        <v>0</v>
      </c>
      <c r="Q41" s="159">
        <f t="shared" si="7"/>
        <v>0</v>
      </c>
      <c r="R41" s="159">
        <f t="shared" si="8"/>
        <v>0</v>
      </c>
      <c r="V41" s="73"/>
    </row>
    <row r="42" spans="2:24" ht="18.5" x14ac:dyDescent="0.45">
      <c r="B42" s="111" t="s">
        <v>150</v>
      </c>
      <c r="C42" s="133">
        <v>0.79027777777777775</v>
      </c>
      <c r="D42" s="133">
        <v>0.99861111111111101</v>
      </c>
      <c r="E42" s="95">
        <f t="shared" si="10"/>
        <v>0.20833333333333326</v>
      </c>
      <c r="F42" s="184" t="str">
        <f>TC!A31</f>
        <v>Mohammed Ibrahim Al-Melifi</v>
      </c>
      <c r="G42" s="184"/>
      <c r="H42" s="184"/>
      <c r="I42" s="184"/>
      <c r="J42" s="184"/>
      <c r="K42" s="184"/>
      <c r="L42" s="184"/>
      <c r="M42" s="184"/>
      <c r="O42" s="159">
        <f t="shared" si="5"/>
        <v>0.20833333333333326</v>
      </c>
      <c r="P42" s="160" t="str">
        <f t="shared" si="6"/>
        <v>TC18</v>
      </c>
      <c r="Q42" s="159">
        <f t="shared" si="7"/>
        <v>0.79027777777777775</v>
      </c>
      <c r="R42" s="159">
        <f t="shared" si="8"/>
        <v>0.99861111111111101</v>
      </c>
      <c r="V42" s="73"/>
    </row>
    <row r="43" spans="2:24" ht="18.5" x14ac:dyDescent="0.45">
      <c r="B43" s="113"/>
      <c r="C43" s="133"/>
      <c r="D43" s="132"/>
      <c r="E43" s="95"/>
      <c r="F43" s="184"/>
      <c r="G43" s="184"/>
      <c r="H43" s="184"/>
      <c r="I43" s="184"/>
      <c r="J43" s="184"/>
      <c r="K43" s="184"/>
      <c r="L43" s="184"/>
      <c r="M43" s="184"/>
      <c r="O43" s="159">
        <f t="shared" si="5"/>
        <v>0</v>
      </c>
      <c r="P43" s="160">
        <f t="shared" si="6"/>
        <v>0</v>
      </c>
      <c r="Q43" s="159">
        <f t="shared" si="7"/>
        <v>0</v>
      </c>
      <c r="R43" s="159">
        <f t="shared" si="8"/>
        <v>0</v>
      </c>
      <c r="V43" s="73"/>
      <c r="W43" s="73"/>
      <c r="X43" s="73"/>
    </row>
    <row r="44" spans="2:24" ht="18.5" x14ac:dyDescent="0.45">
      <c r="B44" s="111" t="s">
        <v>170</v>
      </c>
      <c r="C44" s="133">
        <v>0.9</v>
      </c>
      <c r="D44" s="133">
        <v>1.3118055555555554</v>
      </c>
      <c r="E44" s="45">
        <f t="shared" ref="E44" si="12">D44-C44</f>
        <v>0.41180555555555542</v>
      </c>
      <c r="F44" s="184" t="str">
        <f>TC!A11</f>
        <v>Saleh Ali Alseda</v>
      </c>
      <c r="G44" s="184"/>
      <c r="H44" s="184"/>
      <c r="I44" s="184"/>
      <c r="J44" s="184"/>
      <c r="K44" s="184"/>
      <c r="L44" s="184"/>
      <c r="M44" s="184"/>
      <c r="O44" s="159">
        <f t="shared" si="5"/>
        <v>0.41180555555555542</v>
      </c>
      <c r="P44" s="160" t="str">
        <f t="shared" si="6"/>
        <v>TC19&amp;22</v>
      </c>
      <c r="Q44" s="159">
        <f t="shared" si="7"/>
        <v>0.9</v>
      </c>
      <c r="R44" s="159">
        <f t="shared" si="8"/>
        <v>1.3118055555555554</v>
      </c>
      <c r="V44" s="73"/>
      <c r="W44" s="73"/>
      <c r="X44" s="73"/>
    </row>
    <row r="45" spans="2:24" ht="18.5" x14ac:dyDescent="0.45">
      <c r="B45" s="113"/>
      <c r="C45" s="45"/>
      <c r="D45" s="95"/>
      <c r="E45" s="95"/>
      <c r="F45" s="184"/>
      <c r="G45" s="184"/>
      <c r="H45" s="184"/>
      <c r="I45" s="184"/>
      <c r="J45" s="184"/>
      <c r="K45" s="184"/>
      <c r="L45" s="184"/>
      <c r="M45" s="184"/>
      <c r="O45" s="159">
        <f t="shared" si="5"/>
        <v>0</v>
      </c>
      <c r="P45" s="160">
        <f t="shared" si="6"/>
        <v>0</v>
      </c>
      <c r="Q45" s="159">
        <f t="shared" si="7"/>
        <v>0</v>
      </c>
      <c r="R45" s="159">
        <f t="shared" si="8"/>
        <v>0</v>
      </c>
    </row>
    <row r="46" spans="2:24" x14ac:dyDescent="0.35">
      <c r="O46" s="159">
        <f t="shared" si="5"/>
        <v>0</v>
      </c>
      <c r="P46" s="160">
        <f t="shared" si="6"/>
        <v>0</v>
      </c>
      <c r="Q46" s="159">
        <f t="shared" si="7"/>
        <v>0</v>
      </c>
      <c r="R46" s="159">
        <f t="shared" si="8"/>
        <v>0</v>
      </c>
    </row>
    <row r="47" spans="2:24" ht="18.5" x14ac:dyDescent="0.45">
      <c r="B47" s="46" t="s">
        <v>103</v>
      </c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93"/>
      <c r="O47" s="159">
        <f t="shared" si="5"/>
        <v>0</v>
      </c>
      <c r="P47" s="160" t="str">
        <f t="shared" si="6"/>
        <v>Off Roster</v>
      </c>
      <c r="Q47" s="159">
        <f t="shared" si="7"/>
        <v>0</v>
      </c>
      <c r="R47" s="159">
        <f t="shared" si="8"/>
        <v>0</v>
      </c>
    </row>
    <row r="48" spans="2:24" ht="18.5" x14ac:dyDescent="0.45">
      <c r="B48" s="44" t="s">
        <v>104</v>
      </c>
      <c r="C48" s="44" t="s">
        <v>100</v>
      </c>
      <c r="D48" s="44" t="s">
        <v>101</v>
      </c>
      <c r="E48" s="44" t="s">
        <v>7</v>
      </c>
      <c r="F48" s="182" t="s">
        <v>38</v>
      </c>
      <c r="G48" s="182"/>
      <c r="H48" s="182"/>
      <c r="I48" s="182"/>
      <c r="J48" s="192" t="s">
        <v>102</v>
      </c>
      <c r="K48" s="192"/>
      <c r="L48" s="192"/>
      <c r="M48" s="193"/>
      <c r="O48" s="159" t="str">
        <f t="shared" si="5"/>
        <v>Hours</v>
      </c>
      <c r="P48" s="160" t="str">
        <f t="shared" si="6"/>
        <v>Activity</v>
      </c>
      <c r="Q48" s="159" t="str">
        <f t="shared" si="7"/>
        <v>On Duty</v>
      </c>
      <c r="R48" s="159" t="str">
        <f t="shared" si="8"/>
        <v>Off Duty</v>
      </c>
    </row>
    <row r="49" spans="2:21" ht="18.5" x14ac:dyDescent="0.45">
      <c r="B49" s="100" t="s">
        <v>163</v>
      </c>
      <c r="C49" s="45">
        <v>0.375</v>
      </c>
      <c r="D49" s="45">
        <v>0.625</v>
      </c>
      <c r="E49" s="45">
        <v>0.25</v>
      </c>
      <c r="F49" s="184" t="str">
        <f>TC!A37</f>
        <v>Salem Mahdi Al Shaiban</v>
      </c>
      <c r="G49" s="184"/>
      <c r="H49" s="184"/>
      <c r="I49" s="184"/>
      <c r="J49" s="181"/>
      <c r="K49" s="184"/>
      <c r="L49" s="184"/>
      <c r="M49" s="184"/>
      <c r="O49" s="159">
        <f t="shared" si="5"/>
        <v>0.25</v>
      </c>
      <c r="P49" s="160" t="str">
        <f t="shared" si="6"/>
        <v>TRG</v>
      </c>
      <c r="Q49" s="159">
        <f t="shared" si="7"/>
        <v>0.375</v>
      </c>
      <c r="R49" s="159">
        <f t="shared" si="8"/>
        <v>0.625</v>
      </c>
    </row>
    <row r="50" spans="2:21" ht="18.5" x14ac:dyDescent="0.45">
      <c r="B50" s="100" t="s">
        <v>163</v>
      </c>
      <c r="C50" s="45">
        <v>0.375</v>
      </c>
      <c r="D50" s="45">
        <v>0.625</v>
      </c>
      <c r="E50" s="45">
        <v>0.25</v>
      </c>
      <c r="F50" s="179" t="str">
        <f>TC!A21</f>
        <v>Faisal Turki Abu Falasa</v>
      </c>
      <c r="G50" s="180"/>
      <c r="H50" s="180"/>
      <c r="I50" s="181"/>
      <c r="J50" s="181"/>
      <c r="K50" s="184"/>
      <c r="L50" s="184"/>
      <c r="M50" s="184"/>
      <c r="O50" s="159">
        <f t="shared" si="5"/>
        <v>0.25</v>
      </c>
      <c r="P50" s="160" t="str">
        <f t="shared" si="6"/>
        <v>TRG</v>
      </c>
      <c r="Q50" s="159">
        <f t="shared" si="7"/>
        <v>0.375</v>
      </c>
      <c r="R50" s="159">
        <f t="shared" si="8"/>
        <v>0.625</v>
      </c>
    </row>
    <row r="51" spans="2:21" ht="18.5" x14ac:dyDescent="0.45">
      <c r="B51" s="100" t="s">
        <v>163</v>
      </c>
      <c r="C51" s="45">
        <v>0.375</v>
      </c>
      <c r="D51" s="45">
        <v>0.625</v>
      </c>
      <c r="E51" s="45">
        <v>0.25</v>
      </c>
      <c r="F51" s="184" t="str">
        <f>TC!A24</f>
        <v>Mohammed Abdul Karim Al Mazni</v>
      </c>
      <c r="G51" s="184"/>
      <c r="H51" s="184"/>
      <c r="I51" s="184"/>
      <c r="J51" s="181"/>
      <c r="K51" s="184"/>
      <c r="L51" s="184"/>
      <c r="M51" s="184"/>
      <c r="O51" s="159">
        <f t="shared" si="5"/>
        <v>0.25</v>
      </c>
      <c r="P51" s="160" t="str">
        <f t="shared" si="6"/>
        <v>TRG</v>
      </c>
      <c r="Q51" s="159">
        <f t="shared" si="7"/>
        <v>0.375</v>
      </c>
      <c r="R51" s="159">
        <f t="shared" si="8"/>
        <v>0.625</v>
      </c>
    </row>
    <row r="52" spans="2:21" ht="18.5" x14ac:dyDescent="0.45">
      <c r="B52" s="100" t="s">
        <v>163</v>
      </c>
      <c r="C52" s="45">
        <v>0.33333333333333331</v>
      </c>
      <c r="D52" s="45">
        <v>0.66666666666666663</v>
      </c>
      <c r="E52" s="45">
        <v>0.33333333333333331</v>
      </c>
      <c r="F52" s="179" t="str">
        <f>TC!A8</f>
        <v>Rajeh Hussein Al-Harith</v>
      </c>
      <c r="G52" s="180"/>
      <c r="H52" s="180"/>
      <c r="I52" s="181"/>
      <c r="J52" s="181"/>
      <c r="K52" s="184"/>
      <c r="L52" s="184"/>
      <c r="M52" s="184"/>
      <c r="O52" s="159">
        <f t="shared" si="5"/>
        <v>0.33333333333333331</v>
      </c>
      <c r="P52" s="160" t="str">
        <f t="shared" si="6"/>
        <v>TRG</v>
      </c>
      <c r="Q52" s="159">
        <f t="shared" si="7"/>
        <v>0.33333333333333331</v>
      </c>
      <c r="R52" s="159">
        <f t="shared" si="8"/>
        <v>0.66666666666666663</v>
      </c>
    </row>
    <row r="53" spans="2:21" ht="18.5" x14ac:dyDescent="0.45">
      <c r="F53" s="153"/>
      <c r="G53" s="153"/>
      <c r="H53" s="153"/>
      <c r="I53" s="153"/>
    </row>
    <row r="54" spans="2:21" s="41" customFormat="1" ht="18.5" x14ac:dyDescent="0.45">
      <c r="B54" s="48" t="s">
        <v>105</v>
      </c>
      <c r="C54" s="47"/>
      <c r="E54" s="47"/>
      <c r="F54" s="47"/>
      <c r="G54" s="47"/>
      <c r="I54" s="48" t="s">
        <v>106</v>
      </c>
      <c r="J54" s="47"/>
      <c r="K54" s="47"/>
      <c r="L54" s="47"/>
      <c r="M54" s="49"/>
      <c r="N54" s="49"/>
      <c r="O54" s="49"/>
      <c r="P54" s="161"/>
      <c r="Q54" s="49"/>
      <c r="R54" s="49"/>
      <c r="S54" s="49"/>
      <c r="T54" s="49"/>
      <c r="U54" s="49"/>
    </row>
    <row r="55" spans="2:21" ht="18.5" x14ac:dyDescent="0.45">
      <c r="B55" s="44" t="s">
        <v>107</v>
      </c>
      <c r="C55" s="182" t="s">
        <v>38</v>
      </c>
      <c r="D55" s="182"/>
      <c r="E55" s="182"/>
      <c r="F55" s="182"/>
      <c r="I55" s="182" t="s">
        <v>38</v>
      </c>
      <c r="J55" s="182"/>
      <c r="K55" s="182"/>
      <c r="L55" s="182"/>
    </row>
    <row r="56" spans="2:21" ht="18.5" x14ac:dyDescent="0.45">
      <c r="B56" s="100"/>
      <c r="C56" s="186"/>
      <c r="D56" s="187"/>
      <c r="E56" s="187"/>
      <c r="F56" s="188"/>
      <c r="G56" s="105"/>
      <c r="H56" s="105"/>
      <c r="I56" s="184" t="str">
        <f>TC!A15</f>
        <v>Abdul Hamid Taher Al-Awad</v>
      </c>
      <c r="J56" s="184"/>
      <c r="K56" s="184"/>
      <c r="L56" s="184"/>
    </row>
    <row r="57" spans="2:21" ht="18.5" x14ac:dyDescent="0.45">
      <c r="B57" s="100"/>
      <c r="C57" s="186"/>
      <c r="D57" s="187"/>
      <c r="E57" s="187"/>
      <c r="F57" s="188"/>
      <c r="G57" s="105"/>
      <c r="H57" s="105"/>
      <c r="I57" s="184" t="str">
        <f>TC!A14</f>
        <v>Mubarak Yousef Al-Dossary</v>
      </c>
      <c r="J57" s="184"/>
      <c r="K57" s="184"/>
      <c r="L57" s="184"/>
    </row>
    <row r="58" spans="2:21" ht="18.5" x14ac:dyDescent="0.45">
      <c r="B58" s="100"/>
      <c r="C58" s="186"/>
      <c r="D58" s="187"/>
      <c r="E58" s="187"/>
      <c r="F58" s="188"/>
      <c r="G58" s="105"/>
      <c r="H58" s="105"/>
      <c r="I58" s="179" t="str">
        <f>TC!A33</f>
        <v>Habib Mahdi Al-Jittil</v>
      </c>
      <c r="J58" s="180"/>
      <c r="K58" s="180"/>
      <c r="L58" s="181"/>
    </row>
    <row r="59" spans="2:21" ht="18.5" x14ac:dyDescent="0.45">
      <c r="B59" s="100"/>
      <c r="C59" s="184"/>
      <c r="D59" s="184"/>
      <c r="E59" s="184"/>
      <c r="F59" s="184"/>
      <c r="G59" s="105"/>
      <c r="H59" s="105"/>
      <c r="I59" s="179" t="str">
        <f>TC!A34</f>
        <v>Hussein Abdul Jalil Al-Buqshi</v>
      </c>
      <c r="J59" s="180"/>
      <c r="K59" s="180"/>
      <c r="L59" s="181"/>
    </row>
    <row r="60" spans="2:21" ht="18.5" x14ac:dyDescent="0.45">
      <c r="B60" s="100"/>
      <c r="C60" s="179"/>
      <c r="D60" s="180"/>
      <c r="E60" s="180"/>
      <c r="F60" s="181"/>
      <c r="G60" s="105"/>
      <c r="H60" s="105"/>
      <c r="I60" s="179" t="str">
        <f>TC!A30</f>
        <v>Salman Al-Shammari</v>
      </c>
      <c r="J60" s="180"/>
      <c r="K60" s="180"/>
      <c r="L60" s="181"/>
    </row>
    <row r="61" spans="2:21" ht="18.5" x14ac:dyDescent="0.45">
      <c r="B61" s="105"/>
      <c r="C61" s="105"/>
      <c r="D61" s="105"/>
      <c r="E61" s="105"/>
      <c r="F61" s="105"/>
      <c r="G61" s="105"/>
      <c r="H61" s="105"/>
      <c r="I61" s="179" t="str">
        <f>TC!A22</f>
        <v>Ahmed Jassim Al-Hussein</v>
      </c>
      <c r="J61" s="180"/>
      <c r="K61" s="180"/>
      <c r="L61" s="181"/>
    </row>
    <row r="62" spans="2:21" ht="18.5" x14ac:dyDescent="0.45">
      <c r="B62" s="105"/>
      <c r="C62" s="105"/>
      <c r="D62" s="105"/>
      <c r="E62" s="105"/>
      <c r="F62" s="105"/>
      <c r="G62" s="105"/>
      <c r="H62" s="105"/>
      <c r="I62" s="179" t="str">
        <f>TC!A25</f>
        <v>Hussein Muhammad Al-Omari</v>
      </c>
      <c r="J62" s="180"/>
      <c r="K62" s="180"/>
      <c r="L62" s="181"/>
    </row>
    <row r="63" spans="2:21" ht="18.5" x14ac:dyDescent="0.45">
      <c r="B63" s="105"/>
      <c r="C63" s="105"/>
      <c r="D63" s="105"/>
      <c r="E63" s="105"/>
      <c r="F63" s="105"/>
      <c r="G63" s="105"/>
      <c r="H63" s="105"/>
      <c r="I63" s="179" t="str">
        <f>TC!A20</f>
        <v xml:space="preserve">Nasser Jamaan Al-Ghamdi </v>
      </c>
      <c r="J63" s="180"/>
      <c r="K63" s="180"/>
      <c r="L63" s="181"/>
    </row>
    <row r="64" spans="2:21" x14ac:dyDescent="0.35">
      <c r="B64" s="105"/>
      <c r="C64" s="105"/>
      <c r="D64" s="105"/>
      <c r="E64" s="105"/>
      <c r="F64" s="105"/>
      <c r="G64" s="105"/>
      <c r="H64" s="105"/>
    </row>
    <row r="65" spans="2:13" x14ac:dyDescent="0.35">
      <c r="B65" s="105"/>
      <c r="C65" s="105"/>
      <c r="D65" s="105"/>
      <c r="E65" s="105"/>
      <c r="F65" s="105"/>
      <c r="M65"/>
    </row>
    <row r="66" spans="2:13" x14ac:dyDescent="0.35">
      <c r="B66" s="105"/>
      <c r="C66" s="105"/>
      <c r="D66" s="105"/>
      <c r="E66" s="105"/>
      <c r="F66" s="105"/>
      <c r="M66"/>
    </row>
    <row r="67" spans="2:13" x14ac:dyDescent="0.35">
      <c r="B67" s="105"/>
      <c r="C67" s="105"/>
      <c r="D67" s="105"/>
      <c r="E67" s="105"/>
      <c r="F67" s="105"/>
      <c r="M67"/>
    </row>
  </sheetData>
  <mergeCells count="102">
    <mergeCell ref="I62:L62"/>
    <mergeCell ref="I63:L63"/>
    <mergeCell ref="F12:I12"/>
    <mergeCell ref="F40:I40"/>
    <mergeCell ref="I59:L59"/>
    <mergeCell ref="F20:I20"/>
    <mergeCell ref="F52:I52"/>
    <mergeCell ref="F34:I34"/>
    <mergeCell ref="J43:M43"/>
    <mergeCell ref="J44:M44"/>
    <mergeCell ref="F42:I42"/>
    <mergeCell ref="J38:M38"/>
    <mergeCell ref="J37:M37"/>
    <mergeCell ref="F37:I37"/>
    <mergeCell ref="C55:F55"/>
    <mergeCell ref="I55:L55"/>
    <mergeCell ref="C60:F60"/>
    <mergeCell ref="F39:I39"/>
    <mergeCell ref="J39:M39"/>
    <mergeCell ref="J42:M42"/>
    <mergeCell ref="J52:M52"/>
    <mergeCell ref="C56:F56"/>
    <mergeCell ref="F22:I22"/>
    <mergeCell ref="F43:I43"/>
    <mergeCell ref="I61:L61"/>
    <mergeCell ref="J51:M51"/>
    <mergeCell ref="J40:M40"/>
    <mergeCell ref="J50:M50"/>
    <mergeCell ref="I58:L58"/>
    <mergeCell ref="F51:I51"/>
    <mergeCell ref="J18:M18"/>
    <mergeCell ref="F25:I25"/>
    <mergeCell ref="F48:I48"/>
    <mergeCell ref="J49:M49"/>
    <mergeCell ref="I60:L60"/>
    <mergeCell ref="C57:F57"/>
    <mergeCell ref="F18:I18"/>
    <mergeCell ref="C58:F58"/>
    <mergeCell ref="J35:M35"/>
    <mergeCell ref="F50:I50"/>
    <mergeCell ref="C59:F59"/>
    <mergeCell ref="F28:I28"/>
    <mergeCell ref="J36:M36"/>
    <mergeCell ref="I56:L56"/>
    <mergeCell ref="F45:I45"/>
    <mergeCell ref="F49:I49"/>
    <mergeCell ref="J48:M48"/>
    <mergeCell ref="F16:I16"/>
    <mergeCell ref="J17:M17"/>
    <mergeCell ref="I57:L57"/>
    <mergeCell ref="F21:I21"/>
    <mergeCell ref="J20:M20"/>
    <mergeCell ref="J25:M25"/>
    <mergeCell ref="F32:I32"/>
    <mergeCell ref="F19:I19"/>
    <mergeCell ref="F23:I23"/>
    <mergeCell ref="J23:M23"/>
    <mergeCell ref="J24:M24"/>
    <mergeCell ref="J22:M22"/>
    <mergeCell ref="F29:I29"/>
    <mergeCell ref="J29:M29"/>
    <mergeCell ref="F44:I44"/>
    <mergeCell ref="J31:M31"/>
    <mergeCell ref="F33:I33"/>
    <mergeCell ref="J33:M33"/>
    <mergeCell ref="F41:I41"/>
    <mergeCell ref="J41:M41"/>
    <mergeCell ref="F38:I38"/>
    <mergeCell ref="J45:M45"/>
    <mergeCell ref="F17:I17"/>
    <mergeCell ref="F31:I31"/>
    <mergeCell ref="F36:I36"/>
    <mergeCell ref="F27:I27"/>
    <mergeCell ref="J32:M32"/>
    <mergeCell ref="F26:I26"/>
    <mergeCell ref="J21:M21"/>
    <mergeCell ref="F30:I30"/>
    <mergeCell ref="J34:M34"/>
    <mergeCell ref="B4:C4"/>
    <mergeCell ref="D4:E4"/>
    <mergeCell ref="F8:I8"/>
    <mergeCell ref="J8:M8"/>
    <mergeCell ref="F9:I9"/>
    <mergeCell ref="J9:M9"/>
    <mergeCell ref="J30:M30"/>
    <mergeCell ref="J14:M14"/>
    <mergeCell ref="F11:I11"/>
    <mergeCell ref="J11:M11"/>
    <mergeCell ref="J12:M12"/>
    <mergeCell ref="J15:M15"/>
    <mergeCell ref="J16:M16"/>
    <mergeCell ref="F14:I14"/>
    <mergeCell ref="J26:M26"/>
    <mergeCell ref="J10:M10"/>
    <mergeCell ref="F10:I10"/>
    <mergeCell ref="J27:M27"/>
    <mergeCell ref="J28:M28"/>
    <mergeCell ref="F24:I24"/>
    <mergeCell ref="F13:I13"/>
    <mergeCell ref="J13:M13"/>
    <mergeCell ref="J19:M19"/>
    <mergeCell ref="F15:I15"/>
  </mergeCells>
  <conditionalFormatting sqref="C17:D19 C21:D23 C33:D35 E34">
    <cfRule type="containsText" dxfId="89" priority="9" operator="containsText" text="SP">
      <formula>NOT(ISERROR(SEARCH("SP",C17)))</formula>
    </cfRule>
  </conditionalFormatting>
  <conditionalFormatting sqref="C25:D29 C31:D31 C37:D37 C39:D39 C41:D41 C43:D43 C45:D45">
    <cfRule type="containsText" dxfId="88" priority="25" operator="containsText" text="SP">
      <formula>NOT(ISERROR(SEARCH("SP",C25)))</formula>
    </cfRule>
  </conditionalFormatting>
  <conditionalFormatting sqref="C20:E20">
    <cfRule type="containsText" dxfId="87" priority="5" operator="containsText" text="SP">
      <formula>NOT(ISERROR(SEARCH("SP",C20)))</formula>
    </cfRule>
  </conditionalFormatting>
  <conditionalFormatting sqref="C32:E32">
    <cfRule type="containsText" dxfId="86" priority="7" operator="containsText" text="SP">
      <formula>NOT(ISERROR(SEARCH("SP",C32)))</formula>
    </cfRule>
  </conditionalFormatting>
  <conditionalFormatting sqref="C44:E44">
    <cfRule type="containsText" dxfId="85" priority="1" operator="containsText" text="SP">
      <formula>NOT(ISERROR(SEARCH("SP",C44)))</formula>
    </cfRule>
  </conditionalFormatting>
  <conditionalFormatting sqref="D10:E12 C13:D15">
    <cfRule type="containsText" dxfId="84" priority="24" operator="containsText" text="SP">
      <formula>NOT(ISERROR(SEARCH("SP",C10)))</formula>
    </cfRule>
  </conditionalFormatting>
  <conditionalFormatting sqref="E14 C16:E16 E18 E22 C24:E24 E26 E28 C30:E30 C36:E36 C38:E38 C40:E40 C42:E42">
    <cfRule type="containsText" dxfId="83" priority="8" operator="containsText" text="SP">
      <formula>NOT(ISERROR(SEARCH("SP",C14)))</formula>
    </cfRule>
  </conditionalFormatting>
  <pageMargins left="0.7" right="0.7" top="0.75" bottom="0.75" header="0.3" footer="0.3"/>
  <pageSetup scale="7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autoPageBreaks="0"/>
  </sheetPr>
  <dimension ref="B2:Z66"/>
  <sheetViews>
    <sheetView showGridLines="0" topLeftCell="A15" zoomScale="55" zoomScaleNormal="55" workbookViewId="0">
      <selection activeCell="O39" sqref="O1:R1048576"/>
    </sheetView>
  </sheetViews>
  <sheetFormatPr defaultRowHeight="14.5" x14ac:dyDescent="0.35"/>
  <cols>
    <col min="2" max="2" width="15.7265625" customWidth="1"/>
    <col min="3" max="3" width="10.453125" customWidth="1"/>
    <col min="4" max="4" width="11.453125" customWidth="1"/>
    <col min="5" max="5" width="10" customWidth="1"/>
    <col min="9" max="9" width="16.1796875" customWidth="1"/>
    <col min="14" max="14" width="8.7265625" style="73"/>
    <col min="15" max="15" width="8.7265625" style="73" hidden="1" customWidth="1"/>
    <col min="16" max="16" width="8.7265625" style="162" hidden="1" customWidth="1"/>
    <col min="17" max="18" width="9.1796875" style="73" hidden="1" customWidth="1"/>
    <col min="19" max="21" width="8.7265625" style="73"/>
  </cols>
  <sheetData>
    <row r="2" spans="2:26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6" ht="24" customHeight="1" x14ac:dyDescent="0.65">
      <c r="B4" s="194" t="s">
        <v>108</v>
      </c>
      <c r="C4" s="194"/>
      <c r="D4" s="195">
        <f>'DAS Thu'!D4:E4+1</f>
        <v>45933</v>
      </c>
      <c r="E4" s="195"/>
    </row>
    <row r="5" spans="2:26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6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  <c r="W8" s="73"/>
      <c r="X8" s="73"/>
      <c r="Y8" s="73"/>
      <c r="Z8" s="73"/>
    </row>
    <row r="9" spans="2:26" ht="18.5" x14ac:dyDescent="0.45">
      <c r="B9" s="100"/>
      <c r="C9" s="45"/>
      <c r="D9" s="45"/>
      <c r="E9" s="45"/>
      <c r="F9" s="184"/>
      <c r="G9" s="184"/>
      <c r="H9" s="184"/>
      <c r="I9" s="184"/>
      <c r="J9" s="200"/>
      <c r="K9" s="200"/>
      <c r="L9" s="200"/>
      <c r="M9" s="200"/>
      <c r="O9" s="159">
        <f t="shared" ref="O9" si="0">E9</f>
        <v>0</v>
      </c>
      <c r="P9" s="160">
        <f t="shared" ref="P9" si="1">B9</f>
        <v>0</v>
      </c>
      <c r="Q9" s="159">
        <f>C9</f>
        <v>0</v>
      </c>
      <c r="R9" s="159">
        <f>D9</f>
        <v>0</v>
      </c>
      <c r="Z9" s="73"/>
    </row>
    <row r="10" spans="2:26" ht="18.5" x14ac:dyDescent="0.45">
      <c r="B10" s="113" t="s">
        <v>171</v>
      </c>
      <c r="C10" s="133">
        <v>0.22013888888888888</v>
      </c>
      <c r="D10" s="132">
        <v>0.48055555555555557</v>
      </c>
      <c r="E10" s="95">
        <f t="shared" ref="E10:E28" si="2">D10-C10</f>
        <v>0.26041666666666669</v>
      </c>
      <c r="F10" s="184" t="str">
        <f>TC!A35</f>
        <v>Shami Abdo Al-Shehri</v>
      </c>
      <c r="G10" s="184"/>
      <c r="H10" s="184"/>
      <c r="I10" s="184"/>
      <c r="J10" s="200"/>
      <c r="K10" s="200"/>
      <c r="L10" s="200"/>
      <c r="M10" s="200"/>
      <c r="O10" s="159">
        <f t="shared" ref="O10:O50" si="3">E10</f>
        <v>0.26041666666666669</v>
      </c>
      <c r="P10" s="160" t="str">
        <f t="shared" ref="P10:P50" si="4">B10</f>
        <v>TC21&amp;24</v>
      </c>
      <c r="Q10" s="159">
        <f t="shared" ref="Q10:Q50" si="5">C10</f>
        <v>0.22013888888888888</v>
      </c>
      <c r="R10" s="159">
        <f t="shared" ref="R10:R50" si="6">D10</f>
        <v>0.48055555555555557</v>
      </c>
      <c r="Z10" s="73"/>
    </row>
    <row r="11" spans="2:26" ht="18.5" x14ac:dyDescent="0.45">
      <c r="B11" s="113"/>
      <c r="C11" s="45"/>
      <c r="D11" s="95"/>
      <c r="E11" s="95"/>
      <c r="F11" s="200"/>
      <c r="G11" s="200"/>
      <c r="H11" s="200"/>
      <c r="I11" s="200"/>
      <c r="J11" s="200"/>
      <c r="K11" s="200"/>
      <c r="L11" s="200"/>
      <c r="M11" s="200"/>
      <c r="O11" s="159">
        <f t="shared" si="3"/>
        <v>0</v>
      </c>
      <c r="P11" s="160">
        <f t="shared" si="4"/>
        <v>0</v>
      </c>
      <c r="Q11" s="159">
        <f t="shared" si="5"/>
        <v>0</v>
      </c>
      <c r="R11" s="159">
        <f t="shared" si="6"/>
        <v>0</v>
      </c>
      <c r="Z11" s="73"/>
    </row>
    <row r="12" spans="2:26" ht="18.5" x14ac:dyDescent="0.45">
      <c r="B12" s="113" t="s">
        <v>172</v>
      </c>
      <c r="C12" s="133">
        <v>0.38333333333333336</v>
      </c>
      <c r="D12" s="132">
        <v>0.59861111111111109</v>
      </c>
      <c r="E12" s="95">
        <f t="shared" ref="E12" si="7">D12-C12</f>
        <v>0.21527777777777773</v>
      </c>
      <c r="F12" s="184" t="str">
        <f>TC!A36</f>
        <v>Abdullah Jassim Al-Eid</v>
      </c>
      <c r="G12" s="184"/>
      <c r="H12" s="184"/>
      <c r="I12" s="184"/>
      <c r="J12" s="200"/>
      <c r="K12" s="200"/>
      <c r="L12" s="200"/>
      <c r="M12" s="200"/>
      <c r="O12" s="159">
        <f t="shared" si="3"/>
        <v>0.21527777777777773</v>
      </c>
      <c r="P12" s="160" t="str">
        <f t="shared" si="4"/>
        <v>TC23&amp;26</v>
      </c>
      <c r="Q12" s="159">
        <f t="shared" si="5"/>
        <v>0.38333333333333336</v>
      </c>
      <c r="R12" s="159">
        <f t="shared" si="6"/>
        <v>0.59861111111111109</v>
      </c>
      <c r="Z12" s="73"/>
    </row>
    <row r="13" spans="2:26" ht="18.5" x14ac:dyDescent="0.45">
      <c r="B13" s="113"/>
      <c r="C13" s="133"/>
      <c r="D13" s="133"/>
      <c r="E13" s="45"/>
      <c r="F13" s="200"/>
      <c r="G13" s="200"/>
      <c r="H13" s="200"/>
      <c r="I13" s="200"/>
      <c r="J13" s="200"/>
      <c r="K13" s="200"/>
      <c r="L13" s="200"/>
      <c r="M13" s="200"/>
      <c r="O13" s="159">
        <f t="shared" si="3"/>
        <v>0</v>
      </c>
      <c r="P13" s="160">
        <f t="shared" si="4"/>
        <v>0</v>
      </c>
      <c r="Q13" s="159">
        <f t="shared" si="5"/>
        <v>0</v>
      </c>
      <c r="R13" s="159">
        <f t="shared" si="6"/>
        <v>0</v>
      </c>
      <c r="Z13" s="73"/>
    </row>
    <row r="14" spans="2:26" ht="18.5" x14ac:dyDescent="0.45">
      <c r="B14" s="113" t="s">
        <v>173</v>
      </c>
      <c r="C14" s="133">
        <v>0.47291666666666665</v>
      </c>
      <c r="D14" s="133">
        <v>0.69166666666666665</v>
      </c>
      <c r="E14" s="45">
        <f t="shared" ref="E14" si="8">D14-C14</f>
        <v>0.21875</v>
      </c>
      <c r="F14" s="184" t="str">
        <f>TC!A14</f>
        <v>Mubarak Yousef Al-Dossary</v>
      </c>
      <c r="G14" s="184"/>
      <c r="H14" s="184"/>
      <c r="I14" s="184"/>
      <c r="J14" s="200"/>
      <c r="K14" s="200"/>
      <c r="L14" s="200"/>
      <c r="M14" s="200"/>
      <c r="O14" s="159">
        <f t="shared" si="3"/>
        <v>0.21875</v>
      </c>
      <c r="P14" s="160" t="str">
        <f t="shared" si="4"/>
        <v>TC25&amp;28</v>
      </c>
      <c r="Q14" s="159">
        <f t="shared" si="5"/>
        <v>0.47291666666666665</v>
      </c>
      <c r="R14" s="159">
        <f t="shared" si="6"/>
        <v>0.69166666666666665</v>
      </c>
      <c r="Z14" s="73"/>
    </row>
    <row r="15" spans="2:26" ht="18.5" x14ac:dyDescent="0.45">
      <c r="B15" s="219"/>
      <c r="C15" s="45"/>
      <c r="D15" s="45"/>
      <c r="E15" s="45"/>
      <c r="F15" s="200"/>
      <c r="G15" s="200"/>
      <c r="H15" s="200"/>
      <c r="I15" s="200"/>
      <c r="J15" s="200"/>
      <c r="K15" s="200"/>
      <c r="L15" s="200"/>
      <c r="M15" s="200"/>
      <c r="O15" s="159">
        <f t="shared" si="3"/>
        <v>0</v>
      </c>
      <c r="P15" s="160">
        <f t="shared" si="4"/>
        <v>0</v>
      </c>
      <c r="Q15" s="159">
        <f t="shared" si="5"/>
        <v>0</v>
      </c>
      <c r="R15" s="159">
        <f t="shared" si="6"/>
        <v>0</v>
      </c>
      <c r="Z15" s="73"/>
    </row>
    <row r="16" spans="2:26" ht="18.5" x14ac:dyDescent="0.45">
      <c r="B16" s="113" t="s">
        <v>17</v>
      </c>
      <c r="C16" s="133">
        <v>0.19791666666666666</v>
      </c>
      <c r="D16" s="133">
        <v>0.54166666666666663</v>
      </c>
      <c r="E16" s="45">
        <f t="shared" ref="E16" si="9">D16-C16</f>
        <v>0.34375</v>
      </c>
      <c r="F16" s="179" t="str">
        <f>TC!A20</f>
        <v xml:space="preserve">Nasser Jamaan Al-Ghamdi </v>
      </c>
      <c r="G16" s="180"/>
      <c r="H16" s="180"/>
      <c r="I16" s="181"/>
      <c r="J16" s="186"/>
      <c r="K16" s="187"/>
      <c r="L16" s="187"/>
      <c r="M16" s="188"/>
      <c r="O16" s="159">
        <f t="shared" si="3"/>
        <v>0.34375</v>
      </c>
      <c r="P16" s="160" t="str">
        <f t="shared" si="4"/>
        <v>SP-D</v>
      </c>
      <c r="Q16" s="159">
        <f t="shared" si="5"/>
        <v>0.19791666666666666</v>
      </c>
      <c r="R16" s="159">
        <f t="shared" si="6"/>
        <v>0.54166666666666663</v>
      </c>
      <c r="Z16" s="73"/>
    </row>
    <row r="17" spans="2:26" ht="18.5" x14ac:dyDescent="0.45">
      <c r="B17" s="219"/>
      <c r="C17" s="45"/>
      <c r="D17" s="45"/>
      <c r="E17" s="45"/>
      <c r="F17" s="154"/>
      <c r="G17" s="155"/>
      <c r="H17" s="155"/>
      <c r="I17" s="156"/>
      <c r="J17" s="186"/>
      <c r="K17" s="187"/>
      <c r="L17" s="187"/>
      <c r="M17" s="188"/>
      <c r="O17" s="159">
        <f t="shared" si="3"/>
        <v>0</v>
      </c>
      <c r="P17" s="160">
        <f t="shared" si="4"/>
        <v>0</v>
      </c>
      <c r="Q17" s="159">
        <f t="shared" si="5"/>
        <v>0</v>
      </c>
      <c r="R17" s="159">
        <f t="shared" si="6"/>
        <v>0</v>
      </c>
      <c r="Z17" s="73"/>
    </row>
    <row r="18" spans="2:26" ht="18.5" x14ac:dyDescent="0.45">
      <c r="B18" s="113" t="s">
        <v>17</v>
      </c>
      <c r="C18" s="133">
        <v>0.19791666666666666</v>
      </c>
      <c r="D18" s="133">
        <v>0.54166666666666663</v>
      </c>
      <c r="E18" s="45">
        <f t="shared" ref="E18" si="10">D18-C18</f>
        <v>0.34375</v>
      </c>
      <c r="F18" s="179" t="str">
        <f>TC!A10</f>
        <v>Mansour Mohammed Al-Dossary</v>
      </c>
      <c r="G18" s="180"/>
      <c r="H18" s="180"/>
      <c r="I18" s="181"/>
      <c r="J18" s="200"/>
      <c r="K18" s="200"/>
      <c r="L18" s="200"/>
      <c r="M18" s="200"/>
      <c r="O18" s="159">
        <f t="shared" si="3"/>
        <v>0.34375</v>
      </c>
      <c r="P18" s="160" t="str">
        <f t="shared" si="4"/>
        <v>SP-D</v>
      </c>
      <c r="Q18" s="159">
        <f t="shared" si="5"/>
        <v>0.19791666666666666</v>
      </c>
      <c r="R18" s="159">
        <f t="shared" si="6"/>
        <v>0.54166666666666663</v>
      </c>
      <c r="Z18" s="73"/>
    </row>
    <row r="19" spans="2:26" ht="18.5" x14ac:dyDescent="0.45">
      <c r="B19" s="219"/>
      <c r="C19" s="133"/>
      <c r="D19" s="133"/>
      <c r="E19" s="45"/>
      <c r="F19" s="200"/>
      <c r="G19" s="200"/>
      <c r="H19" s="200"/>
      <c r="I19" s="200"/>
      <c r="J19" s="200"/>
      <c r="K19" s="200"/>
      <c r="L19" s="200"/>
      <c r="M19" s="200"/>
      <c r="O19" s="159">
        <f t="shared" si="3"/>
        <v>0</v>
      </c>
      <c r="P19" s="160">
        <f t="shared" si="4"/>
        <v>0</v>
      </c>
      <c r="Q19" s="159">
        <f t="shared" si="5"/>
        <v>0</v>
      </c>
      <c r="R19" s="159">
        <f t="shared" si="6"/>
        <v>0</v>
      </c>
      <c r="Z19" s="73"/>
    </row>
    <row r="20" spans="2:26" ht="18.5" x14ac:dyDescent="0.45">
      <c r="B20" s="219" t="s">
        <v>18</v>
      </c>
      <c r="C20" s="133">
        <v>0.33333333333333331</v>
      </c>
      <c r="D20" s="133">
        <v>0.58333333333333337</v>
      </c>
      <c r="E20" s="45">
        <f t="shared" ref="E20" si="11">D20-C20</f>
        <v>0.25000000000000006</v>
      </c>
      <c r="F20" s="179" t="str">
        <f>TC!A9</f>
        <v>Khaled Fahd Al-Harbi</v>
      </c>
      <c r="G20" s="180"/>
      <c r="H20" s="180"/>
      <c r="I20" s="181"/>
      <c r="J20" s="184"/>
      <c r="K20" s="184"/>
      <c r="L20" s="184"/>
      <c r="M20" s="184"/>
      <c r="O20" s="159">
        <f t="shared" si="3"/>
        <v>0.25000000000000006</v>
      </c>
      <c r="P20" s="160" t="str">
        <f t="shared" si="4"/>
        <v>SP-R</v>
      </c>
      <c r="Q20" s="159">
        <f t="shared" si="5"/>
        <v>0.33333333333333331</v>
      </c>
      <c r="R20" s="159">
        <f t="shared" si="6"/>
        <v>0.58333333333333337</v>
      </c>
      <c r="Z20" s="73"/>
    </row>
    <row r="21" spans="2:26" ht="18.5" x14ac:dyDescent="0.45">
      <c r="B21" s="219"/>
      <c r="C21" s="133"/>
      <c r="D21" s="133"/>
      <c r="E21" s="45"/>
      <c r="F21" s="200"/>
      <c r="G21" s="200"/>
      <c r="H21" s="200"/>
      <c r="I21" s="200"/>
      <c r="J21" s="200"/>
      <c r="K21" s="200"/>
      <c r="L21" s="200"/>
      <c r="M21" s="200"/>
      <c r="O21" s="159">
        <f t="shared" si="3"/>
        <v>0</v>
      </c>
      <c r="P21" s="160">
        <f t="shared" si="4"/>
        <v>0</v>
      </c>
      <c r="Q21" s="159">
        <f t="shared" si="5"/>
        <v>0</v>
      </c>
      <c r="R21" s="159">
        <f t="shared" si="6"/>
        <v>0</v>
      </c>
      <c r="Z21" s="73"/>
    </row>
    <row r="22" spans="2:26" ht="18.5" x14ac:dyDescent="0.45">
      <c r="B22" s="113" t="s">
        <v>174</v>
      </c>
      <c r="C22" s="133">
        <v>0.59236111111111112</v>
      </c>
      <c r="D22" s="133">
        <v>0.80763888888888891</v>
      </c>
      <c r="E22" s="45">
        <f t="shared" ref="E22" si="12">D22-C22</f>
        <v>0.21527777777777779</v>
      </c>
      <c r="F22" s="184" t="str">
        <f>TC!A13</f>
        <v>Saeed Saleh Al-Harthi</v>
      </c>
      <c r="G22" s="184"/>
      <c r="H22" s="184"/>
      <c r="I22" s="184"/>
      <c r="J22" s="200"/>
      <c r="K22" s="200"/>
      <c r="L22" s="200"/>
      <c r="M22" s="200"/>
      <c r="O22" s="159">
        <f t="shared" si="3"/>
        <v>0.21527777777777779</v>
      </c>
      <c r="P22" s="160" t="str">
        <f t="shared" si="4"/>
        <v>TC27&amp;30</v>
      </c>
      <c r="Q22" s="159">
        <f t="shared" si="5"/>
        <v>0.59236111111111112</v>
      </c>
      <c r="R22" s="159">
        <f t="shared" si="6"/>
        <v>0.80763888888888891</v>
      </c>
    </row>
    <row r="23" spans="2:26" ht="18.5" x14ac:dyDescent="0.45">
      <c r="B23" s="113"/>
      <c r="C23" s="133"/>
      <c r="D23" s="133"/>
      <c r="E23" s="45"/>
      <c r="F23" s="200"/>
      <c r="G23" s="200"/>
      <c r="H23" s="200"/>
      <c r="I23" s="200"/>
      <c r="J23" s="200"/>
      <c r="K23" s="200"/>
      <c r="L23" s="200"/>
      <c r="M23" s="200"/>
      <c r="O23" s="159">
        <f t="shared" si="3"/>
        <v>0</v>
      </c>
      <c r="P23" s="160">
        <f t="shared" si="4"/>
        <v>0</v>
      </c>
      <c r="Q23" s="159">
        <f t="shared" si="5"/>
        <v>0</v>
      </c>
      <c r="R23" s="159">
        <f t="shared" si="6"/>
        <v>0</v>
      </c>
      <c r="Z23" s="73"/>
    </row>
    <row r="24" spans="2:26" ht="18.5" x14ac:dyDescent="0.45">
      <c r="B24" s="113" t="s">
        <v>18</v>
      </c>
      <c r="C24" s="133">
        <v>0.375</v>
      </c>
      <c r="D24" s="133">
        <v>0.58333333333333337</v>
      </c>
      <c r="E24" s="45">
        <f t="shared" si="2"/>
        <v>0.20833333333333337</v>
      </c>
      <c r="F24" s="184" t="str">
        <f>TC!A12</f>
        <v>Abduleilah Ali Ibrahim</v>
      </c>
      <c r="G24" s="184"/>
      <c r="H24" s="184"/>
      <c r="I24" s="184"/>
      <c r="J24" s="200"/>
      <c r="K24" s="200"/>
      <c r="L24" s="200"/>
      <c r="M24" s="200"/>
      <c r="O24" s="159">
        <f t="shared" si="3"/>
        <v>0.20833333333333337</v>
      </c>
      <c r="P24" s="160" t="str">
        <f t="shared" si="4"/>
        <v>SP-R</v>
      </c>
      <c r="Q24" s="159">
        <f t="shared" si="5"/>
        <v>0.375</v>
      </c>
      <c r="R24" s="159">
        <f t="shared" si="6"/>
        <v>0.58333333333333337</v>
      </c>
      <c r="S24" s="114"/>
      <c r="Z24" s="73"/>
    </row>
    <row r="25" spans="2:26" ht="18.5" x14ac:dyDescent="0.45">
      <c r="B25" s="113"/>
      <c r="C25" s="133"/>
      <c r="D25" s="133"/>
      <c r="E25" s="45"/>
      <c r="F25" s="200"/>
      <c r="G25" s="200"/>
      <c r="H25" s="200"/>
      <c r="I25" s="200"/>
      <c r="J25" s="200"/>
      <c r="K25" s="200"/>
      <c r="L25" s="200"/>
      <c r="M25" s="200"/>
      <c r="O25" s="159">
        <f t="shared" si="3"/>
        <v>0</v>
      </c>
      <c r="P25" s="160">
        <f t="shared" si="4"/>
        <v>0</v>
      </c>
      <c r="Q25" s="159">
        <f t="shared" si="5"/>
        <v>0</v>
      </c>
      <c r="R25" s="159">
        <f t="shared" si="6"/>
        <v>0</v>
      </c>
      <c r="Z25" s="73"/>
    </row>
    <row r="26" spans="2:26" ht="18.5" x14ac:dyDescent="0.45">
      <c r="B26" s="113" t="s">
        <v>175</v>
      </c>
      <c r="C26" s="133">
        <v>0.62291666666666667</v>
      </c>
      <c r="D26" s="133">
        <v>0.88124999999999998</v>
      </c>
      <c r="E26" s="45">
        <f t="shared" ref="E26" si="13">D26-C26</f>
        <v>0.2583333333333333</v>
      </c>
      <c r="F26" s="184" t="str">
        <f>TC!A18</f>
        <v>Saad Saeed Al-Omari</v>
      </c>
      <c r="G26" s="184"/>
      <c r="H26" s="184"/>
      <c r="I26" s="184"/>
      <c r="J26" s="200"/>
      <c r="K26" s="200"/>
      <c r="L26" s="200"/>
      <c r="M26" s="200"/>
      <c r="O26" s="159">
        <f t="shared" si="3"/>
        <v>0.2583333333333333</v>
      </c>
      <c r="P26" s="160" t="str">
        <f t="shared" si="4"/>
        <v>TC29&amp;32</v>
      </c>
      <c r="Q26" s="159">
        <f t="shared" si="5"/>
        <v>0.62291666666666667</v>
      </c>
      <c r="R26" s="159">
        <f t="shared" si="6"/>
        <v>0.88124999999999998</v>
      </c>
      <c r="Z26" s="73"/>
    </row>
    <row r="27" spans="2:26" ht="18.5" x14ac:dyDescent="0.45">
      <c r="B27" s="113"/>
      <c r="C27" s="133"/>
      <c r="D27" s="133"/>
      <c r="E27" s="45"/>
      <c r="F27" s="200"/>
      <c r="G27" s="200"/>
      <c r="H27" s="200"/>
      <c r="I27" s="200"/>
      <c r="J27" s="200"/>
      <c r="K27" s="200"/>
      <c r="L27" s="200"/>
      <c r="M27" s="200"/>
      <c r="O27" s="159">
        <f t="shared" si="3"/>
        <v>0</v>
      </c>
      <c r="P27" s="160">
        <f t="shared" si="4"/>
        <v>0</v>
      </c>
      <c r="Q27" s="159">
        <f t="shared" si="5"/>
        <v>0</v>
      </c>
      <c r="R27" s="159">
        <f t="shared" si="6"/>
        <v>0</v>
      </c>
      <c r="Z27" s="73"/>
    </row>
    <row r="28" spans="2:26" ht="18.5" x14ac:dyDescent="0.45">
      <c r="B28" s="113" t="s">
        <v>18</v>
      </c>
      <c r="C28" s="133">
        <v>0.54166666666666663</v>
      </c>
      <c r="D28" s="133">
        <v>0.83333333333333337</v>
      </c>
      <c r="E28" s="45">
        <f t="shared" si="2"/>
        <v>0.29166666666666674</v>
      </c>
      <c r="F28" s="184" t="str">
        <f>TC!A32</f>
        <v>Ali Hussein Al-Olaiwi</v>
      </c>
      <c r="G28" s="184"/>
      <c r="H28" s="184"/>
      <c r="I28" s="184"/>
      <c r="J28" s="200"/>
      <c r="K28" s="200"/>
      <c r="L28" s="200"/>
      <c r="M28" s="200"/>
      <c r="O28" s="159">
        <f t="shared" si="3"/>
        <v>0.29166666666666674</v>
      </c>
      <c r="P28" s="160" t="str">
        <f t="shared" si="4"/>
        <v>SP-R</v>
      </c>
      <c r="Q28" s="159">
        <f t="shared" si="5"/>
        <v>0.54166666666666663</v>
      </c>
      <c r="R28" s="159">
        <f t="shared" si="6"/>
        <v>0.83333333333333337</v>
      </c>
      <c r="Z28" s="73"/>
    </row>
    <row r="29" spans="2:26" ht="18.5" x14ac:dyDescent="0.45">
      <c r="B29" s="113"/>
      <c r="C29" s="133"/>
      <c r="D29" s="133"/>
      <c r="E29" s="45"/>
      <c r="F29" s="200"/>
      <c r="G29" s="200"/>
      <c r="H29" s="200"/>
      <c r="I29" s="200"/>
      <c r="J29" s="200"/>
      <c r="K29" s="200"/>
      <c r="L29" s="200"/>
      <c r="M29" s="200"/>
      <c r="O29" s="159">
        <f t="shared" si="3"/>
        <v>0</v>
      </c>
      <c r="P29" s="160">
        <f t="shared" si="4"/>
        <v>0</v>
      </c>
      <c r="Q29" s="159">
        <f t="shared" si="5"/>
        <v>0</v>
      </c>
      <c r="R29" s="159">
        <f t="shared" si="6"/>
        <v>0</v>
      </c>
      <c r="Z29" s="73"/>
    </row>
    <row r="30" spans="2:26" ht="18.5" x14ac:dyDescent="0.45">
      <c r="B30" s="113" t="s">
        <v>176</v>
      </c>
      <c r="C30" s="133">
        <v>0.70763888888888893</v>
      </c>
      <c r="D30" s="133">
        <v>0.96527777777777779</v>
      </c>
      <c r="E30" s="45">
        <f>D30-C30</f>
        <v>0.25763888888888886</v>
      </c>
      <c r="F30" s="184" t="str">
        <f>TC!A25</f>
        <v>Hussein Muhammad Al-Omari</v>
      </c>
      <c r="G30" s="184"/>
      <c r="H30" s="184"/>
      <c r="I30" s="184"/>
      <c r="J30" s="200"/>
      <c r="K30" s="200"/>
      <c r="L30" s="200"/>
      <c r="M30" s="200"/>
      <c r="O30" s="159">
        <f t="shared" si="3"/>
        <v>0.25763888888888886</v>
      </c>
      <c r="P30" s="160" t="str">
        <f t="shared" si="4"/>
        <v>TC31&amp;34</v>
      </c>
      <c r="Q30" s="159">
        <f t="shared" si="5"/>
        <v>0.70763888888888893</v>
      </c>
      <c r="R30" s="159">
        <f t="shared" si="6"/>
        <v>0.96527777777777779</v>
      </c>
      <c r="Z30" s="73"/>
    </row>
    <row r="31" spans="2:26" ht="18.5" x14ac:dyDescent="0.45">
      <c r="B31" s="219"/>
      <c r="C31" s="133"/>
      <c r="D31" s="133"/>
      <c r="E31" s="45"/>
      <c r="F31" s="200"/>
      <c r="G31" s="200"/>
      <c r="H31" s="200"/>
      <c r="I31" s="200"/>
      <c r="J31" s="200"/>
      <c r="K31" s="200"/>
      <c r="L31" s="200"/>
      <c r="M31" s="200"/>
      <c r="O31" s="159">
        <f t="shared" si="3"/>
        <v>0</v>
      </c>
      <c r="P31" s="160">
        <f t="shared" si="4"/>
        <v>0</v>
      </c>
      <c r="Q31" s="159">
        <f t="shared" si="5"/>
        <v>0</v>
      </c>
      <c r="R31" s="159">
        <f t="shared" si="6"/>
        <v>0</v>
      </c>
      <c r="Z31" s="73"/>
    </row>
    <row r="32" spans="2:26" ht="18.5" x14ac:dyDescent="0.45">
      <c r="B32" s="113" t="s">
        <v>177</v>
      </c>
      <c r="C32" s="133">
        <v>0.78263888888888888</v>
      </c>
      <c r="D32" s="133">
        <v>0.99861111111111112</v>
      </c>
      <c r="E32" s="45">
        <f>D32-C32</f>
        <v>0.21597222222222223</v>
      </c>
      <c r="F32" s="179" t="str">
        <f>TC!A28</f>
        <v xml:space="preserve">Fayez Ahmed Al-Shehri </v>
      </c>
      <c r="G32" s="180"/>
      <c r="H32" s="180"/>
      <c r="I32" s="181"/>
      <c r="J32" s="200"/>
      <c r="K32" s="200"/>
      <c r="L32" s="200"/>
      <c r="M32" s="200"/>
      <c r="O32" s="159">
        <f t="shared" si="3"/>
        <v>0.21597222222222223</v>
      </c>
      <c r="P32" s="160" t="str">
        <f t="shared" si="4"/>
        <v>TC33&amp;38</v>
      </c>
      <c r="Q32" s="159">
        <f t="shared" si="5"/>
        <v>0.78263888888888888</v>
      </c>
      <c r="R32" s="159">
        <f t="shared" si="6"/>
        <v>0.99861111111111112</v>
      </c>
      <c r="Z32" s="73"/>
    </row>
    <row r="33" spans="2:26" ht="18.5" x14ac:dyDescent="0.45">
      <c r="B33" s="113"/>
      <c r="C33" s="133"/>
      <c r="D33" s="133"/>
      <c r="E33" s="45"/>
      <c r="F33" s="200"/>
      <c r="G33" s="200"/>
      <c r="H33" s="200"/>
      <c r="I33" s="200"/>
      <c r="J33" s="200"/>
      <c r="K33" s="200"/>
      <c r="L33" s="200"/>
      <c r="M33" s="200"/>
      <c r="O33" s="159">
        <f t="shared" si="3"/>
        <v>0</v>
      </c>
      <c r="P33" s="160">
        <f t="shared" si="4"/>
        <v>0</v>
      </c>
      <c r="Q33" s="159">
        <f t="shared" si="5"/>
        <v>0</v>
      </c>
      <c r="R33" s="159">
        <f t="shared" si="6"/>
        <v>0</v>
      </c>
    </row>
    <row r="34" spans="2:26" ht="18.5" x14ac:dyDescent="0.45">
      <c r="B34" s="113" t="s">
        <v>17</v>
      </c>
      <c r="C34" s="133">
        <v>0.5625</v>
      </c>
      <c r="D34" s="133">
        <v>0.9375</v>
      </c>
      <c r="E34" s="45">
        <f>D34-C34</f>
        <v>0.375</v>
      </c>
      <c r="F34" s="179" t="str">
        <f>TC!A23</f>
        <v>Mubarak Salem Al Shaiban</v>
      </c>
      <c r="G34" s="180"/>
      <c r="H34" s="180"/>
      <c r="I34" s="181"/>
      <c r="J34" s="200"/>
      <c r="K34" s="200"/>
      <c r="L34" s="200"/>
      <c r="M34" s="200"/>
      <c r="O34" s="159">
        <f t="shared" si="3"/>
        <v>0.375</v>
      </c>
      <c r="P34" s="160" t="str">
        <f t="shared" si="4"/>
        <v>SP-D</v>
      </c>
      <c r="Q34" s="159">
        <f t="shared" si="5"/>
        <v>0.5625</v>
      </c>
      <c r="R34" s="159">
        <f t="shared" si="6"/>
        <v>0.9375</v>
      </c>
      <c r="V34" s="73"/>
      <c r="W34" s="73"/>
      <c r="X34" s="73"/>
      <c r="Y34" s="73"/>
      <c r="Z34" s="73"/>
    </row>
    <row r="35" spans="2:26" ht="18.5" x14ac:dyDescent="0.45">
      <c r="B35" s="219"/>
      <c r="C35" s="133"/>
      <c r="D35" s="133"/>
      <c r="E35" s="45"/>
      <c r="F35" s="186"/>
      <c r="G35" s="187"/>
      <c r="H35" s="187"/>
      <c r="I35" s="188"/>
      <c r="J35" s="200"/>
      <c r="K35" s="200"/>
      <c r="L35" s="200"/>
      <c r="M35" s="200"/>
      <c r="O35" s="159">
        <f t="shared" si="3"/>
        <v>0</v>
      </c>
      <c r="P35" s="160">
        <f t="shared" si="4"/>
        <v>0</v>
      </c>
      <c r="Q35" s="159">
        <f t="shared" si="5"/>
        <v>0</v>
      </c>
      <c r="R35" s="159">
        <f t="shared" si="6"/>
        <v>0</v>
      </c>
      <c r="V35" s="73"/>
      <c r="W35" s="73"/>
      <c r="X35" s="73"/>
      <c r="Y35" s="73"/>
      <c r="Z35" s="73"/>
    </row>
    <row r="36" spans="2:26" ht="18.5" x14ac:dyDescent="0.45">
      <c r="B36" s="113" t="s">
        <v>178</v>
      </c>
      <c r="C36" s="133">
        <v>0.9</v>
      </c>
      <c r="D36" s="133">
        <v>1.3187500000000001</v>
      </c>
      <c r="E36" s="45">
        <f>D36-C36</f>
        <v>0.41875000000000007</v>
      </c>
      <c r="F36" s="184" t="str">
        <f>TC!A29</f>
        <v xml:space="preserve">Saleh Abdullah Al-Shamrani </v>
      </c>
      <c r="G36" s="184"/>
      <c r="H36" s="184"/>
      <c r="I36" s="184"/>
      <c r="J36" s="200"/>
      <c r="K36" s="200"/>
      <c r="L36" s="200"/>
      <c r="M36" s="200"/>
      <c r="O36" s="159">
        <f t="shared" si="3"/>
        <v>0.41875000000000007</v>
      </c>
      <c r="P36" s="160" t="str">
        <f t="shared" si="4"/>
        <v>TC35&amp;2</v>
      </c>
      <c r="Q36" s="159">
        <f t="shared" si="5"/>
        <v>0.9</v>
      </c>
      <c r="R36" s="159">
        <f t="shared" si="6"/>
        <v>1.3187500000000001</v>
      </c>
      <c r="V36" s="73"/>
      <c r="W36" s="73"/>
      <c r="X36" s="73"/>
      <c r="Y36" s="73"/>
      <c r="Z36" s="73"/>
    </row>
    <row r="37" spans="2:26" ht="18.5" x14ac:dyDescent="0.45">
      <c r="B37" s="113"/>
      <c r="C37" s="133"/>
      <c r="D37" s="133"/>
      <c r="E37" s="45"/>
      <c r="F37" s="200"/>
      <c r="G37" s="200"/>
      <c r="H37" s="200"/>
      <c r="I37" s="200"/>
      <c r="J37" s="200"/>
      <c r="K37" s="200"/>
      <c r="L37" s="200"/>
      <c r="M37" s="200"/>
      <c r="O37" s="159">
        <f t="shared" si="3"/>
        <v>0</v>
      </c>
      <c r="P37" s="160">
        <f t="shared" si="4"/>
        <v>0</v>
      </c>
      <c r="Q37" s="159">
        <f t="shared" si="5"/>
        <v>0</v>
      </c>
      <c r="R37" s="159">
        <f t="shared" si="6"/>
        <v>0</v>
      </c>
      <c r="V37" s="73"/>
      <c r="W37" s="73"/>
      <c r="X37" s="73"/>
      <c r="Y37" s="73"/>
      <c r="Z37" s="73"/>
    </row>
    <row r="38" spans="2:26" ht="18.5" x14ac:dyDescent="0.45">
      <c r="B38" s="113" t="s">
        <v>17</v>
      </c>
      <c r="C38" s="133">
        <v>0.5625</v>
      </c>
      <c r="D38" s="133">
        <v>0.9375</v>
      </c>
      <c r="E38" s="45">
        <f>D38-C38</f>
        <v>0.375</v>
      </c>
      <c r="F38" s="184" t="str">
        <f>TC!A31</f>
        <v>Mohammed Ibrahim Al-Melifi</v>
      </c>
      <c r="G38" s="184"/>
      <c r="H38" s="184"/>
      <c r="I38" s="184"/>
      <c r="J38" s="200"/>
      <c r="K38" s="200"/>
      <c r="L38" s="200"/>
      <c r="M38" s="200"/>
      <c r="O38" s="159">
        <f t="shared" si="3"/>
        <v>0.375</v>
      </c>
      <c r="P38" s="160" t="str">
        <f t="shared" si="4"/>
        <v>SP-D</v>
      </c>
      <c r="Q38" s="159">
        <f t="shared" si="5"/>
        <v>0.5625</v>
      </c>
      <c r="R38" s="159">
        <f t="shared" si="6"/>
        <v>0.9375</v>
      </c>
      <c r="V38" s="73"/>
      <c r="W38" s="73"/>
      <c r="X38" s="73"/>
    </row>
    <row r="39" spans="2:26" ht="18.5" x14ac:dyDescent="0.45">
      <c r="B39" s="113"/>
      <c r="C39" s="133"/>
      <c r="D39" s="133"/>
      <c r="E39" s="45"/>
      <c r="F39" s="200"/>
      <c r="G39" s="200"/>
      <c r="H39" s="200"/>
      <c r="I39" s="200"/>
      <c r="J39" s="200"/>
      <c r="K39" s="200"/>
      <c r="L39" s="200"/>
      <c r="M39" s="200"/>
      <c r="O39" s="159">
        <f t="shared" si="3"/>
        <v>0</v>
      </c>
      <c r="P39" s="160">
        <f t="shared" si="4"/>
        <v>0</v>
      </c>
      <c r="Q39" s="159">
        <f t="shared" si="5"/>
        <v>0</v>
      </c>
      <c r="R39" s="159">
        <f t="shared" si="6"/>
        <v>0</v>
      </c>
      <c r="V39" s="73"/>
      <c r="W39" s="73"/>
      <c r="X39" s="73"/>
    </row>
    <row r="40" spans="2:26" ht="18.5" x14ac:dyDescent="0.45">
      <c r="B40" s="100" t="s">
        <v>179</v>
      </c>
      <c r="C40" s="45">
        <v>0.58333333333333337</v>
      </c>
      <c r="D40" s="45">
        <v>0.95833333333333337</v>
      </c>
      <c r="E40" s="45">
        <f t="shared" ref="E40" si="14">D40-C40</f>
        <v>0.375</v>
      </c>
      <c r="F40" s="184" t="str">
        <f>TC!A15</f>
        <v>Abdul Hamid Taher Al-Awad</v>
      </c>
      <c r="G40" s="184"/>
      <c r="H40" s="184"/>
      <c r="I40" s="184"/>
      <c r="J40" s="200"/>
      <c r="K40" s="200"/>
      <c r="L40" s="200"/>
      <c r="M40" s="200"/>
      <c r="O40" s="159">
        <f t="shared" si="3"/>
        <v>0.375</v>
      </c>
      <c r="P40" s="160" t="str">
        <f t="shared" si="4"/>
        <v>SP-H</v>
      </c>
      <c r="Q40" s="159">
        <f t="shared" si="5"/>
        <v>0.58333333333333337</v>
      </c>
      <c r="R40" s="159">
        <f t="shared" si="6"/>
        <v>0.95833333333333337</v>
      </c>
      <c r="V40" s="73"/>
      <c r="W40" s="73"/>
      <c r="X40" s="73"/>
    </row>
    <row r="41" spans="2:26" ht="18.5" x14ac:dyDescent="0.45">
      <c r="B41" s="100"/>
      <c r="C41" s="45"/>
      <c r="D41" s="45"/>
      <c r="E41" s="45"/>
      <c r="F41" s="200"/>
      <c r="G41" s="200"/>
      <c r="H41" s="200"/>
      <c r="I41" s="200"/>
      <c r="J41" s="200"/>
      <c r="K41" s="200"/>
      <c r="L41" s="200"/>
      <c r="M41" s="200"/>
      <c r="O41" s="159">
        <f t="shared" si="3"/>
        <v>0</v>
      </c>
      <c r="P41" s="160">
        <f t="shared" si="4"/>
        <v>0</v>
      </c>
      <c r="Q41" s="159">
        <f t="shared" si="5"/>
        <v>0</v>
      </c>
      <c r="R41" s="159">
        <f t="shared" si="6"/>
        <v>0</v>
      </c>
      <c r="V41" s="73"/>
      <c r="W41" s="73"/>
      <c r="X41" s="73"/>
    </row>
    <row r="42" spans="2:26" ht="18.5" x14ac:dyDescent="0.45">
      <c r="B42" s="220" t="s">
        <v>179</v>
      </c>
      <c r="C42" s="45">
        <v>0.20833333333333334</v>
      </c>
      <c r="D42" s="45">
        <v>0.58333333333333337</v>
      </c>
      <c r="E42" s="45">
        <f t="shared" ref="E42" si="15">D42-C42</f>
        <v>0.375</v>
      </c>
      <c r="F42" s="184" t="str">
        <f>TC!A16</f>
        <v>Ahmed Abdulaziz Al-Ghwainem</v>
      </c>
      <c r="G42" s="184"/>
      <c r="H42" s="184"/>
      <c r="I42" s="184"/>
      <c r="J42" s="200"/>
      <c r="K42" s="200"/>
      <c r="L42" s="200"/>
      <c r="M42" s="200"/>
      <c r="O42" s="159">
        <f t="shared" si="3"/>
        <v>0.375</v>
      </c>
      <c r="P42" s="160" t="str">
        <f t="shared" si="4"/>
        <v>SP-H</v>
      </c>
      <c r="Q42" s="159">
        <f t="shared" si="5"/>
        <v>0.20833333333333334</v>
      </c>
      <c r="R42" s="159">
        <f t="shared" si="6"/>
        <v>0.58333333333333337</v>
      </c>
      <c r="V42" s="73"/>
      <c r="W42" s="73"/>
    </row>
    <row r="43" spans="2:26" ht="18.5" x14ac:dyDescent="0.45">
      <c r="B43" s="100"/>
      <c r="C43" s="45"/>
      <c r="D43" s="45"/>
      <c r="E43" s="45"/>
      <c r="F43" s="200"/>
      <c r="G43" s="200"/>
      <c r="H43" s="200"/>
      <c r="I43" s="200"/>
      <c r="J43" s="200"/>
      <c r="K43" s="200"/>
      <c r="L43" s="200"/>
      <c r="M43" s="200"/>
      <c r="O43" s="159">
        <f t="shared" si="3"/>
        <v>0</v>
      </c>
      <c r="P43" s="160">
        <f t="shared" si="4"/>
        <v>0</v>
      </c>
      <c r="Q43" s="159">
        <f t="shared" si="5"/>
        <v>0</v>
      </c>
      <c r="R43" s="159">
        <f t="shared" si="6"/>
        <v>0</v>
      </c>
      <c r="V43" s="73"/>
      <c r="W43" s="73"/>
      <c r="X43" s="73"/>
    </row>
    <row r="44" spans="2:26" ht="18.5" x14ac:dyDescent="0.45">
      <c r="B44" s="50"/>
      <c r="C44" s="51"/>
      <c r="D44" s="51"/>
      <c r="E44" s="51"/>
      <c r="F44" s="50"/>
      <c r="G44" s="50"/>
      <c r="H44" s="50"/>
      <c r="I44" s="50"/>
      <c r="J44" s="50"/>
      <c r="K44" s="50"/>
      <c r="L44" s="50"/>
      <c r="M44" s="50"/>
      <c r="O44" s="159">
        <f t="shared" si="3"/>
        <v>0</v>
      </c>
      <c r="P44" s="160">
        <f t="shared" si="4"/>
        <v>0</v>
      </c>
      <c r="Q44" s="159">
        <f t="shared" si="5"/>
        <v>0</v>
      </c>
      <c r="R44" s="159">
        <f t="shared" si="6"/>
        <v>0</v>
      </c>
    </row>
    <row r="45" spans="2:26" x14ac:dyDescent="0.35">
      <c r="B45" s="3"/>
      <c r="C45" s="3"/>
      <c r="D45" s="3"/>
      <c r="E45" s="3"/>
      <c r="F45" s="3"/>
      <c r="G45" s="3"/>
      <c r="H45" s="3"/>
      <c r="I45" s="3"/>
      <c r="O45" s="159">
        <f t="shared" si="3"/>
        <v>0</v>
      </c>
      <c r="P45" s="160">
        <f t="shared" si="4"/>
        <v>0</v>
      </c>
      <c r="Q45" s="159">
        <f t="shared" si="5"/>
        <v>0</v>
      </c>
      <c r="R45" s="159">
        <f t="shared" si="6"/>
        <v>0</v>
      </c>
    </row>
    <row r="46" spans="2:26" ht="18.5" x14ac:dyDescent="0.45">
      <c r="B46" s="46" t="s">
        <v>103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O46" s="159">
        <f t="shared" si="3"/>
        <v>0</v>
      </c>
      <c r="P46" s="160" t="str">
        <f t="shared" si="4"/>
        <v>Off Roster</v>
      </c>
      <c r="Q46" s="159">
        <f t="shared" si="5"/>
        <v>0</v>
      </c>
      <c r="R46" s="159">
        <f t="shared" si="6"/>
        <v>0</v>
      </c>
    </row>
    <row r="47" spans="2:26" ht="18.5" x14ac:dyDescent="0.45">
      <c r="B47" s="44" t="s">
        <v>104</v>
      </c>
      <c r="C47" s="44" t="s">
        <v>100</v>
      </c>
      <c r="D47" s="44" t="s">
        <v>101</v>
      </c>
      <c r="E47" s="44" t="s">
        <v>7</v>
      </c>
      <c r="F47" s="182" t="s">
        <v>38</v>
      </c>
      <c r="G47" s="182"/>
      <c r="H47" s="182"/>
      <c r="I47" s="182"/>
      <c r="J47" s="192" t="s">
        <v>102</v>
      </c>
      <c r="K47" s="192"/>
      <c r="L47" s="192"/>
      <c r="M47" s="193"/>
      <c r="O47" s="159" t="str">
        <f t="shared" si="3"/>
        <v>Hours</v>
      </c>
      <c r="P47" s="160" t="str">
        <f t="shared" si="4"/>
        <v>Activity</v>
      </c>
      <c r="Q47" s="159" t="str">
        <f t="shared" si="5"/>
        <v>On Duty</v>
      </c>
      <c r="R47" s="159" t="str">
        <f t="shared" si="6"/>
        <v>Off Duty</v>
      </c>
    </row>
    <row r="48" spans="2:26" ht="18.5" x14ac:dyDescent="0.45">
      <c r="B48" s="100"/>
      <c r="C48" s="100"/>
      <c r="D48" s="100"/>
      <c r="E48" s="100"/>
      <c r="F48" s="184"/>
      <c r="G48" s="184"/>
      <c r="H48" s="184"/>
      <c r="I48" s="184"/>
      <c r="J48" s="181"/>
      <c r="K48" s="184"/>
      <c r="L48" s="184"/>
      <c r="M48" s="184"/>
      <c r="O48" s="159">
        <f t="shared" si="3"/>
        <v>0</v>
      </c>
      <c r="P48" s="160">
        <f t="shared" si="4"/>
        <v>0</v>
      </c>
      <c r="Q48" s="159">
        <f t="shared" si="5"/>
        <v>0</v>
      </c>
      <c r="R48" s="159">
        <f t="shared" si="6"/>
        <v>0</v>
      </c>
    </row>
    <row r="49" spans="2:21" ht="18.5" x14ac:dyDescent="0.45">
      <c r="B49" s="100"/>
      <c r="C49" s="100"/>
      <c r="D49" s="100"/>
      <c r="E49" s="100"/>
      <c r="F49" s="184"/>
      <c r="G49" s="184"/>
      <c r="H49" s="184"/>
      <c r="I49" s="184"/>
      <c r="J49" s="181"/>
      <c r="K49" s="184"/>
      <c r="L49" s="184"/>
      <c r="M49" s="184"/>
      <c r="O49" s="159">
        <f t="shared" si="3"/>
        <v>0</v>
      </c>
      <c r="P49" s="160">
        <f t="shared" si="4"/>
        <v>0</v>
      </c>
      <c r="Q49" s="159">
        <f t="shared" si="5"/>
        <v>0</v>
      </c>
      <c r="R49" s="159">
        <f t="shared" si="6"/>
        <v>0</v>
      </c>
    </row>
    <row r="50" spans="2:21" ht="18.5" x14ac:dyDescent="0.45">
      <c r="B50" s="100"/>
      <c r="C50" s="100"/>
      <c r="D50" s="100"/>
      <c r="E50" s="100"/>
      <c r="F50" s="184"/>
      <c r="G50" s="184"/>
      <c r="H50" s="184"/>
      <c r="I50" s="184"/>
      <c r="J50" s="181"/>
      <c r="K50" s="184"/>
      <c r="L50" s="184"/>
      <c r="M50" s="184"/>
      <c r="O50" s="159">
        <f t="shared" si="3"/>
        <v>0</v>
      </c>
      <c r="P50" s="160">
        <f t="shared" si="4"/>
        <v>0</v>
      </c>
      <c r="Q50" s="159">
        <f t="shared" si="5"/>
        <v>0</v>
      </c>
      <c r="R50" s="159">
        <f t="shared" si="6"/>
        <v>0</v>
      </c>
    </row>
    <row r="52" spans="2:21" s="41" customFormat="1" ht="18.5" x14ac:dyDescent="0.45">
      <c r="B52" s="48" t="s">
        <v>105</v>
      </c>
      <c r="C52" s="47"/>
      <c r="F52" s="47"/>
      <c r="G52" s="47"/>
      <c r="I52" s="48" t="s">
        <v>106</v>
      </c>
      <c r="J52" s="47"/>
      <c r="K52" s="47"/>
      <c r="N52" s="49"/>
      <c r="O52" s="49"/>
      <c r="P52" s="161"/>
      <c r="Q52" s="49"/>
      <c r="R52" s="49"/>
      <c r="S52" s="49"/>
      <c r="T52" s="49"/>
      <c r="U52" s="49"/>
    </row>
    <row r="53" spans="2:21" ht="18.5" x14ac:dyDescent="0.45">
      <c r="B53" s="44" t="s">
        <v>107</v>
      </c>
      <c r="C53" s="182" t="s">
        <v>38</v>
      </c>
      <c r="D53" s="182"/>
      <c r="E53" s="182"/>
      <c r="F53" s="182"/>
      <c r="I53" s="182" t="s">
        <v>38</v>
      </c>
      <c r="J53" s="182"/>
      <c r="K53" s="182"/>
      <c r="L53" s="182"/>
    </row>
    <row r="54" spans="2:21" ht="18.5" x14ac:dyDescent="0.45">
      <c r="B54" s="100"/>
      <c r="C54" s="186"/>
      <c r="D54" s="187"/>
      <c r="E54" s="187"/>
      <c r="F54" s="188"/>
      <c r="G54" s="105"/>
      <c r="H54" s="105"/>
      <c r="I54" s="179" t="str">
        <f>TC!A7</f>
        <v>Ali Abdullah Al-Ghamdi</v>
      </c>
      <c r="J54" s="180"/>
      <c r="K54" s="180"/>
      <c r="L54" s="181"/>
    </row>
    <row r="55" spans="2:21" ht="18.5" x14ac:dyDescent="0.45">
      <c r="B55" s="100"/>
      <c r="C55" s="186"/>
      <c r="D55" s="187"/>
      <c r="E55" s="187"/>
      <c r="F55" s="188"/>
      <c r="G55" s="105"/>
      <c r="H55" s="105"/>
      <c r="I55" s="179" t="str">
        <f>TC!A11</f>
        <v>Saleh Ali Alseda</v>
      </c>
      <c r="J55" s="180"/>
      <c r="K55" s="180"/>
      <c r="L55" s="181"/>
    </row>
    <row r="56" spans="2:21" ht="18.5" x14ac:dyDescent="0.45">
      <c r="B56" s="100"/>
      <c r="C56" s="186"/>
      <c r="D56" s="187"/>
      <c r="E56" s="187"/>
      <c r="F56" s="188"/>
      <c r="G56" s="105"/>
      <c r="H56" s="105"/>
      <c r="I56" s="179" t="str">
        <f>TC!A33</f>
        <v>Habib Mahdi Al-Jittil</v>
      </c>
      <c r="J56" s="180"/>
      <c r="K56" s="180"/>
      <c r="L56" s="181"/>
    </row>
    <row r="57" spans="2:21" ht="18.5" x14ac:dyDescent="0.45">
      <c r="B57" s="100"/>
      <c r="C57" s="184"/>
      <c r="D57" s="184"/>
      <c r="E57" s="184"/>
      <c r="F57" s="184"/>
      <c r="G57" s="105"/>
      <c r="H57" s="105"/>
      <c r="I57" s="179" t="str">
        <f>TC!A30</f>
        <v>Salman Al-Shammari</v>
      </c>
      <c r="J57" s="180"/>
      <c r="K57" s="180"/>
      <c r="L57" s="181"/>
    </row>
    <row r="58" spans="2:21" ht="18.5" x14ac:dyDescent="0.45">
      <c r="B58" s="100"/>
      <c r="C58" s="179"/>
      <c r="D58" s="180"/>
      <c r="E58" s="180"/>
      <c r="F58" s="181"/>
      <c r="G58" s="105"/>
      <c r="H58" s="105"/>
      <c r="I58" s="179" t="str">
        <f>TC!A17</f>
        <v>Humim Abdul Rahman Al-Dossary</v>
      </c>
      <c r="J58" s="180"/>
      <c r="K58" s="180"/>
      <c r="L58" s="181"/>
    </row>
    <row r="59" spans="2:21" ht="18.5" x14ac:dyDescent="0.45">
      <c r="B59" s="105"/>
      <c r="C59" s="105"/>
      <c r="D59" s="105"/>
      <c r="E59" s="105"/>
      <c r="F59" s="105"/>
      <c r="G59" s="105"/>
      <c r="H59" s="105"/>
      <c r="I59" s="179" t="str">
        <f>TC!A22</f>
        <v>Ahmed Jassim Al-Hussein</v>
      </c>
      <c r="J59" s="180"/>
      <c r="K59" s="180"/>
      <c r="L59" s="181"/>
    </row>
    <row r="60" spans="2:21" ht="18.5" x14ac:dyDescent="0.45">
      <c r="B60" s="105"/>
      <c r="C60" s="105"/>
      <c r="D60" s="105"/>
      <c r="E60" s="105"/>
      <c r="F60" s="105"/>
      <c r="G60" s="105"/>
      <c r="H60" s="105"/>
      <c r="I60" s="179" t="str">
        <f>TC!A34</f>
        <v>Hussein Abdul Jalil Al-Buqshi</v>
      </c>
      <c r="J60" s="180"/>
      <c r="K60" s="180"/>
      <c r="L60" s="181"/>
    </row>
    <row r="61" spans="2:21" ht="18.5" x14ac:dyDescent="0.45">
      <c r="B61" s="105"/>
      <c r="C61" s="105"/>
      <c r="D61" s="105"/>
      <c r="E61" s="105"/>
      <c r="F61" s="105"/>
      <c r="G61" s="105"/>
      <c r="H61" s="105"/>
      <c r="I61" s="179" t="str">
        <f>TC!A27</f>
        <v>Abdul Ghani Ahmed Al-Nasser</v>
      </c>
      <c r="J61" s="180"/>
      <c r="K61" s="180"/>
      <c r="L61" s="181"/>
    </row>
    <row r="62" spans="2:21" ht="18.5" x14ac:dyDescent="0.45">
      <c r="B62" s="105"/>
      <c r="C62" s="105"/>
      <c r="D62" s="105"/>
      <c r="E62" s="105"/>
      <c r="F62" s="105"/>
      <c r="G62" s="105"/>
      <c r="H62" s="105"/>
      <c r="I62" s="184" t="str">
        <f>TC!A37</f>
        <v>Salem Mahdi Al Shaiban</v>
      </c>
      <c r="J62" s="184"/>
      <c r="K62" s="184"/>
      <c r="L62" s="184"/>
    </row>
    <row r="63" spans="2:21" ht="18.5" x14ac:dyDescent="0.45">
      <c r="B63" s="105"/>
      <c r="C63" s="105"/>
      <c r="D63" s="105"/>
      <c r="E63" s="105"/>
      <c r="F63" s="105"/>
      <c r="G63" s="105"/>
      <c r="H63" s="105"/>
      <c r="I63" s="184" t="str">
        <f>TC!A8</f>
        <v>Rajeh Hussein Al-Harith</v>
      </c>
      <c r="J63" s="184"/>
      <c r="K63" s="184"/>
      <c r="L63" s="184"/>
    </row>
    <row r="64" spans="2:21" x14ac:dyDescent="0.35">
      <c r="B64" s="105"/>
      <c r="C64" s="105"/>
      <c r="D64" s="105"/>
      <c r="E64" s="105"/>
      <c r="F64" s="105"/>
      <c r="G64" s="105"/>
      <c r="H64" s="105"/>
    </row>
    <row r="65" spans="2:8" x14ac:dyDescent="0.35">
      <c r="B65" s="105"/>
      <c r="C65" s="105"/>
      <c r="D65" s="105"/>
      <c r="E65" s="105"/>
      <c r="F65" s="105"/>
      <c r="G65" s="105"/>
      <c r="H65" s="105"/>
    </row>
    <row r="66" spans="2:8" x14ac:dyDescent="0.35">
      <c r="B66" s="105"/>
      <c r="C66" s="105"/>
      <c r="D66" s="105"/>
      <c r="E66" s="105"/>
      <c r="F66" s="105"/>
      <c r="G66" s="105"/>
      <c r="H66" s="105"/>
    </row>
  </sheetData>
  <mergeCells count="98">
    <mergeCell ref="B4:C4"/>
    <mergeCell ref="D4:E4"/>
    <mergeCell ref="F8:I8"/>
    <mergeCell ref="J8:M8"/>
    <mergeCell ref="F9:I9"/>
    <mergeCell ref="J9:M9"/>
    <mergeCell ref="F24:I24"/>
    <mergeCell ref="F26:I26"/>
    <mergeCell ref="J24:M24"/>
    <mergeCell ref="J10:M10"/>
    <mergeCell ref="F23:I23"/>
    <mergeCell ref="F10:I10"/>
    <mergeCell ref="F12:I12"/>
    <mergeCell ref="F20:I20"/>
    <mergeCell ref="J23:M23"/>
    <mergeCell ref="F11:I11"/>
    <mergeCell ref="J12:M12"/>
    <mergeCell ref="F16:I16"/>
    <mergeCell ref="J16:M16"/>
    <mergeCell ref="J17:M17"/>
    <mergeCell ref="F29:I29"/>
    <mergeCell ref="J31:M31"/>
    <mergeCell ref="J32:M32"/>
    <mergeCell ref="F32:I32"/>
    <mergeCell ref="F14:I14"/>
    <mergeCell ref="F21:I21"/>
    <mergeCell ref="F15:I15"/>
    <mergeCell ref="J15:M15"/>
    <mergeCell ref="J18:M18"/>
    <mergeCell ref="F19:I19"/>
    <mergeCell ref="J19:M19"/>
    <mergeCell ref="J20:M20"/>
    <mergeCell ref="J21:M21"/>
    <mergeCell ref="J22:M22"/>
    <mergeCell ref="F27:I27"/>
    <mergeCell ref="F22:I22"/>
    <mergeCell ref="I60:L60"/>
    <mergeCell ref="F47:I47"/>
    <mergeCell ref="J47:M47"/>
    <mergeCell ref="F48:I48"/>
    <mergeCell ref="I57:L57"/>
    <mergeCell ref="I56:L56"/>
    <mergeCell ref="F50:I50"/>
    <mergeCell ref="J50:M50"/>
    <mergeCell ref="C53:F53"/>
    <mergeCell ref="I53:L53"/>
    <mergeCell ref="I58:L58"/>
    <mergeCell ref="I55:L55"/>
    <mergeCell ref="I59:L59"/>
    <mergeCell ref="C56:F56"/>
    <mergeCell ref="I63:L63"/>
    <mergeCell ref="F33:I33"/>
    <mergeCell ref="F37:I37"/>
    <mergeCell ref="F30:I30"/>
    <mergeCell ref="F28:I28"/>
    <mergeCell ref="C54:F54"/>
    <mergeCell ref="I54:L54"/>
    <mergeCell ref="C58:F58"/>
    <mergeCell ref="I62:L62"/>
    <mergeCell ref="F38:I38"/>
    <mergeCell ref="I61:L61"/>
    <mergeCell ref="J48:M48"/>
    <mergeCell ref="F49:I49"/>
    <mergeCell ref="J49:M49"/>
    <mergeCell ref="C57:F57"/>
    <mergeCell ref="C55:F55"/>
    <mergeCell ref="J38:M38"/>
    <mergeCell ref="J40:M40"/>
    <mergeCell ref="F39:I39"/>
    <mergeCell ref="F43:I43"/>
    <mergeCell ref="J25:M25"/>
    <mergeCell ref="F25:I25"/>
    <mergeCell ref="F36:I36"/>
    <mergeCell ref="J28:M28"/>
    <mergeCell ref="J29:M29"/>
    <mergeCell ref="J26:M26"/>
    <mergeCell ref="J33:M33"/>
    <mergeCell ref="J30:M30"/>
    <mergeCell ref="J35:M35"/>
    <mergeCell ref="J36:M36"/>
    <mergeCell ref="J34:M34"/>
    <mergeCell ref="F31:I31"/>
    <mergeCell ref="J43:M43"/>
    <mergeCell ref="J27:M27"/>
    <mergeCell ref="J11:M11"/>
    <mergeCell ref="F42:I42"/>
    <mergeCell ref="J37:M37"/>
    <mergeCell ref="F34:I34"/>
    <mergeCell ref="F41:I41"/>
    <mergeCell ref="J41:M41"/>
    <mergeCell ref="J42:M42"/>
    <mergeCell ref="J39:M39"/>
    <mergeCell ref="F40:I40"/>
    <mergeCell ref="F13:I13"/>
    <mergeCell ref="J13:M13"/>
    <mergeCell ref="J14:M14"/>
    <mergeCell ref="F35:I35"/>
    <mergeCell ref="F18:I18"/>
  </mergeCells>
  <conditionalFormatting sqref="C15:D15 C17:D17 C27:D41 C43:D43">
    <cfRule type="containsText" dxfId="82" priority="34" operator="containsText" text="SP">
      <formula>NOT(ISERROR(SEARCH("SP",C15)))</formula>
    </cfRule>
  </conditionalFormatting>
  <conditionalFormatting sqref="C19:D21">
    <cfRule type="containsText" dxfId="81" priority="18" operator="containsText" text="SP">
      <formula>NOT(ISERROR(SEARCH("SP",C19)))</formula>
    </cfRule>
  </conditionalFormatting>
  <conditionalFormatting sqref="C23:D24">
    <cfRule type="containsText" dxfId="80" priority="31" operator="containsText" text="SP">
      <formula>NOT(ISERROR(SEARCH("SP",C23)))</formula>
    </cfRule>
  </conditionalFormatting>
  <conditionalFormatting sqref="C42:E42">
    <cfRule type="containsText" dxfId="79" priority="4" operator="containsText" text="SP">
      <formula>NOT(ISERROR(SEARCH("SP",C42)))</formula>
    </cfRule>
  </conditionalFormatting>
  <conditionalFormatting sqref="D10:E14">
    <cfRule type="containsText" dxfId="78" priority="19" operator="containsText" text="SP">
      <formula>NOT(ISERROR(SEARCH("SP",D10)))</formula>
    </cfRule>
  </conditionalFormatting>
  <conditionalFormatting sqref="D16:E16">
    <cfRule type="containsText" dxfId="77" priority="1" operator="containsText" text="SP">
      <formula>NOT(ISERROR(SEARCH("SP",D16)))</formula>
    </cfRule>
  </conditionalFormatting>
  <conditionalFormatting sqref="D18:E18">
    <cfRule type="containsText" dxfId="76" priority="17" operator="containsText" text="SP">
      <formula>NOT(ISERROR(SEARCH("SP",D18)))</formula>
    </cfRule>
  </conditionalFormatting>
  <conditionalFormatting sqref="D22:E22">
    <cfRule type="containsText" dxfId="75" priority="16" operator="containsText" text="SP">
      <formula>NOT(ISERROR(SEARCH("SP",D22)))</formula>
    </cfRule>
  </conditionalFormatting>
  <conditionalFormatting sqref="D26:E26">
    <cfRule type="containsText" dxfId="74" priority="15" operator="containsText" text="SP">
      <formula>NOT(ISERROR(SEARCH("SP",D26)))</formula>
    </cfRule>
  </conditionalFormatting>
  <conditionalFormatting sqref="E20 E24 E28 E30:E32 E36 E38">
    <cfRule type="containsText" dxfId="73" priority="30" operator="containsText" text="SP">
      <formula>NOT(ISERROR(SEARCH("SP",E20)))</formula>
    </cfRule>
  </conditionalFormatting>
  <conditionalFormatting sqref="E34">
    <cfRule type="containsText" dxfId="72" priority="8" operator="containsText" text="SP">
      <formula>NOT(ISERROR(SEARCH("SP",E34)))</formula>
    </cfRule>
  </conditionalFormatting>
  <conditionalFormatting sqref="E40">
    <cfRule type="containsText" dxfId="71" priority="2" operator="containsText" text="SP">
      <formula>NOT(ISERROR(SEARCH("SP",E40)))</formula>
    </cfRule>
  </conditionalFormatting>
  <conditionalFormatting sqref="S24">
    <cfRule type="containsText" dxfId="70" priority="659" operator="containsText" text="SP">
      <formula>NOT(ISERROR(SEARCH("SP",S24)))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autoPageBreaks="0"/>
  </sheetPr>
  <dimension ref="B2:Y70"/>
  <sheetViews>
    <sheetView showGridLines="0" topLeftCell="A30" zoomScale="55" zoomScaleNormal="55" workbookViewId="0">
      <selection activeCell="O30" sqref="O1:R1048576"/>
    </sheetView>
  </sheetViews>
  <sheetFormatPr defaultRowHeight="14.5" x14ac:dyDescent="0.35"/>
  <cols>
    <col min="2" max="2" width="15.7265625" customWidth="1"/>
    <col min="3" max="3" width="10.453125" customWidth="1"/>
    <col min="4" max="4" width="10" customWidth="1"/>
    <col min="5" max="5" width="10.26953125" customWidth="1"/>
    <col min="9" max="9" width="13.26953125" customWidth="1"/>
    <col min="12" max="12" width="9.453125" customWidth="1"/>
    <col min="14" max="14" width="8.7265625" style="73"/>
    <col min="15" max="15" width="8.7265625" style="73" hidden="1" customWidth="1"/>
    <col min="16" max="16" width="8.7265625" style="162" hidden="1" customWidth="1"/>
    <col min="17" max="18" width="9.1796875" style="73" hidden="1" customWidth="1"/>
    <col min="19" max="19" width="8.453125" style="73" customWidth="1"/>
    <col min="20" max="21" width="8.7265625" style="73"/>
  </cols>
  <sheetData>
    <row r="2" spans="2:18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8" ht="24" customHeight="1" x14ac:dyDescent="0.65">
      <c r="B4" s="194" t="s">
        <v>6</v>
      </c>
      <c r="C4" s="194"/>
      <c r="D4" s="195">
        <f>'DAS Fri'!D4:E4+1</f>
        <v>45934</v>
      </c>
      <c r="E4" s="195"/>
    </row>
    <row r="5" spans="2:18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8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82" t="s">
        <v>38</v>
      </c>
      <c r="G8" s="182"/>
      <c r="H8" s="182"/>
      <c r="I8" s="182"/>
      <c r="J8" s="196" t="s">
        <v>102</v>
      </c>
      <c r="K8" s="192"/>
      <c r="L8" s="192"/>
      <c r="M8" s="193"/>
    </row>
    <row r="9" spans="2:18" ht="18.5" x14ac:dyDescent="0.45">
      <c r="B9" s="44"/>
      <c r="C9" s="44"/>
      <c r="D9" s="44"/>
      <c r="E9" s="44"/>
      <c r="F9" s="182"/>
      <c r="G9" s="182"/>
      <c r="H9" s="182"/>
      <c r="I9" s="182"/>
      <c r="J9" s="182"/>
      <c r="K9" s="182"/>
      <c r="L9" s="182"/>
      <c r="M9" s="182"/>
      <c r="O9" s="159">
        <f t="shared" ref="O9" si="0">E9</f>
        <v>0</v>
      </c>
      <c r="P9" s="160">
        <f t="shared" ref="P9" si="1">B9</f>
        <v>0</v>
      </c>
      <c r="Q9" s="159">
        <f t="shared" ref="Q9" si="2">C9</f>
        <v>0</v>
      </c>
      <c r="R9" s="159">
        <f t="shared" ref="R9" si="3">D9</f>
        <v>0</v>
      </c>
    </row>
    <row r="10" spans="2:18" ht="18.5" x14ac:dyDescent="0.45">
      <c r="B10" s="113" t="s">
        <v>17</v>
      </c>
      <c r="C10" s="133">
        <v>0.19791666666666666</v>
      </c>
      <c r="D10" s="132">
        <v>0.54166666666666663</v>
      </c>
      <c r="E10" s="95">
        <f t="shared" ref="E10" si="4">D10-C10</f>
        <v>0.34375</v>
      </c>
      <c r="F10" s="179" t="str">
        <f>TC!A35</f>
        <v>Shami Abdo Al-Shehri</v>
      </c>
      <c r="G10" s="180"/>
      <c r="H10" s="180"/>
      <c r="I10" s="181"/>
      <c r="J10" s="182"/>
      <c r="K10" s="182"/>
      <c r="L10" s="182"/>
      <c r="M10" s="182"/>
      <c r="O10" s="159">
        <f t="shared" ref="O10:O53" si="5">E10</f>
        <v>0.34375</v>
      </c>
      <c r="P10" s="160" t="str">
        <f t="shared" ref="P10:P53" si="6">B10</f>
        <v>SP-D</v>
      </c>
      <c r="Q10" s="159">
        <f t="shared" ref="Q10:Q53" si="7">C10</f>
        <v>0.19791666666666666</v>
      </c>
      <c r="R10" s="159">
        <f t="shared" ref="R10:R53" si="8">D10</f>
        <v>0.54166666666666663</v>
      </c>
    </row>
    <row r="11" spans="2:18" ht="18.5" x14ac:dyDescent="0.45">
      <c r="B11" s="113"/>
      <c r="C11" s="133"/>
      <c r="D11" s="132"/>
      <c r="E11" s="95"/>
      <c r="F11" s="150"/>
      <c r="G11" s="151"/>
      <c r="H11" s="151"/>
      <c r="I11" s="152"/>
      <c r="J11" s="196"/>
      <c r="K11" s="192"/>
      <c r="L11" s="192"/>
      <c r="M11" s="193"/>
      <c r="O11" s="159">
        <f t="shared" si="5"/>
        <v>0</v>
      </c>
      <c r="P11" s="160">
        <f t="shared" si="6"/>
        <v>0</v>
      </c>
      <c r="Q11" s="159">
        <f t="shared" si="7"/>
        <v>0</v>
      </c>
      <c r="R11" s="159">
        <f t="shared" si="8"/>
        <v>0</v>
      </c>
    </row>
    <row r="12" spans="2:18" ht="18.5" x14ac:dyDescent="0.45">
      <c r="B12" s="113" t="s">
        <v>17</v>
      </c>
      <c r="C12" s="133">
        <v>0.19791666666666666</v>
      </c>
      <c r="D12" s="132">
        <v>0.54166666666666663</v>
      </c>
      <c r="E12" s="95">
        <f t="shared" ref="E12" si="9">D12-C12</f>
        <v>0.34375</v>
      </c>
      <c r="F12" s="179" t="str">
        <f>TC!A20</f>
        <v xml:space="preserve">Nasser Jamaan Al-Ghamdi </v>
      </c>
      <c r="G12" s="180"/>
      <c r="H12" s="180"/>
      <c r="I12" s="181"/>
      <c r="J12" s="196"/>
      <c r="K12" s="192"/>
      <c r="L12" s="192"/>
      <c r="M12" s="193"/>
      <c r="O12" s="159">
        <f t="shared" si="5"/>
        <v>0.34375</v>
      </c>
      <c r="P12" s="160" t="str">
        <f t="shared" si="6"/>
        <v>SP-D</v>
      </c>
      <c r="Q12" s="159">
        <f t="shared" si="7"/>
        <v>0.19791666666666666</v>
      </c>
      <c r="R12" s="159">
        <f t="shared" si="8"/>
        <v>0.54166666666666663</v>
      </c>
    </row>
    <row r="13" spans="2:18" ht="18.5" x14ac:dyDescent="0.45">
      <c r="B13" s="44"/>
      <c r="C13" s="134"/>
      <c r="D13" s="134"/>
      <c r="E13" s="95"/>
      <c r="F13" s="182"/>
      <c r="G13" s="182"/>
      <c r="H13" s="182"/>
      <c r="I13" s="182"/>
      <c r="J13" s="182"/>
      <c r="K13" s="182"/>
      <c r="L13" s="182"/>
      <c r="M13" s="182"/>
      <c r="O13" s="159">
        <f t="shared" si="5"/>
        <v>0</v>
      </c>
      <c r="P13" s="160">
        <f t="shared" si="6"/>
        <v>0</v>
      </c>
      <c r="Q13" s="159">
        <f t="shared" si="7"/>
        <v>0</v>
      </c>
      <c r="R13" s="159">
        <f t="shared" si="8"/>
        <v>0</v>
      </c>
    </row>
    <row r="14" spans="2:18" ht="18.5" x14ac:dyDescent="0.45">
      <c r="B14" s="113" t="s">
        <v>172</v>
      </c>
      <c r="C14" s="133">
        <v>0.38333333333333336</v>
      </c>
      <c r="D14" s="132">
        <v>0.59861111111111109</v>
      </c>
      <c r="E14" s="95">
        <f t="shared" ref="E14" si="10">D14-C14</f>
        <v>0.21527777777777773</v>
      </c>
      <c r="F14" s="179" t="str">
        <f>TC!A36</f>
        <v>Abdullah Jassim Al-Eid</v>
      </c>
      <c r="G14" s="180"/>
      <c r="H14" s="180"/>
      <c r="I14" s="181"/>
      <c r="J14" s="182"/>
      <c r="K14" s="182"/>
      <c r="L14" s="182"/>
      <c r="M14" s="182"/>
      <c r="O14" s="159">
        <f t="shared" si="5"/>
        <v>0.21527777777777773</v>
      </c>
      <c r="P14" s="160" t="str">
        <f t="shared" si="6"/>
        <v>TC23&amp;26</v>
      </c>
      <c r="Q14" s="159">
        <f t="shared" si="7"/>
        <v>0.38333333333333336</v>
      </c>
      <c r="R14" s="159">
        <f t="shared" si="8"/>
        <v>0.59861111111111109</v>
      </c>
    </row>
    <row r="15" spans="2:18" ht="18.5" x14ac:dyDescent="0.45">
      <c r="B15" s="113"/>
      <c r="C15" s="133"/>
      <c r="D15" s="132"/>
      <c r="E15" s="95"/>
      <c r="F15" s="182"/>
      <c r="G15" s="182"/>
      <c r="H15" s="182"/>
      <c r="I15" s="182"/>
      <c r="J15" s="182"/>
      <c r="K15" s="182"/>
      <c r="L15" s="182"/>
      <c r="M15" s="182"/>
      <c r="O15" s="159">
        <f t="shared" si="5"/>
        <v>0</v>
      </c>
      <c r="P15" s="160">
        <f t="shared" si="6"/>
        <v>0</v>
      </c>
      <c r="Q15" s="159">
        <f t="shared" si="7"/>
        <v>0</v>
      </c>
      <c r="R15" s="159">
        <f t="shared" si="8"/>
        <v>0</v>
      </c>
    </row>
    <row r="16" spans="2:18" ht="18.5" x14ac:dyDescent="0.45">
      <c r="B16" s="113" t="s">
        <v>173</v>
      </c>
      <c r="C16" s="133">
        <v>0.47291666666666665</v>
      </c>
      <c r="D16" s="132">
        <v>0.69166666666666665</v>
      </c>
      <c r="E16" s="95">
        <f t="shared" ref="E16" si="11">D16-C16</f>
        <v>0.21875</v>
      </c>
      <c r="F16" s="179" t="str">
        <f>TC!A14</f>
        <v>Mubarak Yousef Al-Dossary</v>
      </c>
      <c r="G16" s="180"/>
      <c r="H16" s="180"/>
      <c r="I16" s="181"/>
      <c r="J16" s="182"/>
      <c r="K16" s="182"/>
      <c r="L16" s="182"/>
      <c r="M16" s="182"/>
      <c r="O16" s="159">
        <f t="shared" si="5"/>
        <v>0.21875</v>
      </c>
      <c r="P16" s="160" t="str">
        <f t="shared" si="6"/>
        <v>TC25&amp;28</v>
      </c>
      <c r="Q16" s="159">
        <f t="shared" si="7"/>
        <v>0.47291666666666665</v>
      </c>
      <c r="R16" s="159">
        <f t="shared" si="8"/>
        <v>0.69166666666666665</v>
      </c>
    </row>
    <row r="17" spans="2:18" ht="18.5" x14ac:dyDescent="0.45">
      <c r="B17" s="44"/>
      <c r="C17" s="134"/>
      <c r="D17" s="134"/>
      <c r="E17" s="95"/>
      <c r="F17" s="182"/>
      <c r="G17" s="182"/>
      <c r="H17" s="182"/>
      <c r="I17" s="182"/>
      <c r="J17" s="182"/>
      <c r="K17" s="182"/>
      <c r="L17" s="182"/>
      <c r="M17" s="182"/>
      <c r="O17" s="159">
        <f t="shared" si="5"/>
        <v>0</v>
      </c>
      <c r="P17" s="160">
        <f t="shared" si="6"/>
        <v>0</v>
      </c>
      <c r="Q17" s="159">
        <f t="shared" si="7"/>
        <v>0</v>
      </c>
      <c r="R17" s="159">
        <f t="shared" si="8"/>
        <v>0</v>
      </c>
    </row>
    <row r="18" spans="2:18" ht="18.5" x14ac:dyDescent="0.45">
      <c r="B18" s="100" t="s">
        <v>171</v>
      </c>
      <c r="C18" s="45">
        <v>0.22013888888888888</v>
      </c>
      <c r="D18" s="45">
        <v>0.48055555555555557</v>
      </c>
      <c r="E18" s="45">
        <f t="shared" ref="E18" si="12">D18-C18</f>
        <v>0.26041666666666669</v>
      </c>
      <c r="F18" s="179" t="str">
        <f>TC!A16</f>
        <v>Ahmed Abdulaziz Al-Ghwainem</v>
      </c>
      <c r="G18" s="180"/>
      <c r="H18" s="180"/>
      <c r="I18" s="181"/>
      <c r="J18" s="182"/>
      <c r="K18" s="182"/>
      <c r="L18" s="182"/>
      <c r="M18" s="182"/>
      <c r="O18" s="159">
        <f t="shared" si="5"/>
        <v>0.26041666666666669</v>
      </c>
      <c r="P18" s="160" t="str">
        <f t="shared" si="6"/>
        <v>TC21&amp;24</v>
      </c>
      <c r="Q18" s="159">
        <f t="shared" si="7"/>
        <v>0.22013888888888888</v>
      </c>
      <c r="R18" s="159">
        <f t="shared" si="8"/>
        <v>0.48055555555555557</v>
      </c>
    </row>
    <row r="19" spans="2:18" ht="18.5" x14ac:dyDescent="0.45">
      <c r="B19" s="220"/>
      <c r="C19" s="45"/>
      <c r="D19" s="45"/>
      <c r="E19" s="45"/>
      <c r="F19" s="182"/>
      <c r="G19" s="182"/>
      <c r="H19" s="182"/>
      <c r="I19" s="182"/>
      <c r="J19" s="182"/>
      <c r="K19" s="182"/>
      <c r="L19" s="182"/>
      <c r="M19" s="182"/>
      <c r="O19" s="159">
        <f t="shared" si="5"/>
        <v>0</v>
      </c>
      <c r="P19" s="160">
        <f t="shared" si="6"/>
        <v>0</v>
      </c>
      <c r="Q19" s="159">
        <f t="shared" si="7"/>
        <v>0</v>
      </c>
      <c r="R19" s="159">
        <f t="shared" si="8"/>
        <v>0</v>
      </c>
    </row>
    <row r="20" spans="2:18" ht="18.5" x14ac:dyDescent="0.45">
      <c r="B20" s="100" t="s">
        <v>174</v>
      </c>
      <c r="C20" s="45">
        <v>0.59236111111111112</v>
      </c>
      <c r="D20" s="45">
        <v>0.80763888888888891</v>
      </c>
      <c r="E20" s="45">
        <f t="shared" ref="E20" si="13">D20-C20</f>
        <v>0.21527777777777779</v>
      </c>
      <c r="F20" s="179" t="str">
        <f>TC!A28</f>
        <v xml:space="preserve">Fayez Ahmed Al-Shehri </v>
      </c>
      <c r="G20" s="180"/>
      <c r="H20" s="180"/>
      <c r="I20" s="181"/>
      <c r="J20" s="182"/>
      <c r="K20" s="182"/>
      <c r="L20" s="182"/>
      <c r="M20" s="182"/>
      <c r="O20" s="159">
        <f t="shared" si="5"/>
        <v>0.21527777777777779</v>
      </c>
      <c r="P20" s="160" t="str">
        <f t="shared" si="6"/>
        <v>TC27&amp;30</v>
      </c>
      <c r="Q20" s="159">
        <f t="shared" si="7"/>
        <v>0.59236111111111112</v>
      </c>
      <c r="R20" s="159">
        <f t="shared" si="8"/>
        <v>0.80763888888888891</v>
      </c>
    </row>
    <row r="21" spans="2:18" ht="18.5" x14ac:dyDescent="0.45">
      <c r="B21" s="100"/>
      <c r="C21" s="45"/>
      <c r="D21" s="45"/>
      <c r="E21" s="45"/>
      <c r="F21" s="182"/>
      <c r="G21" s="182"/>
      <c r="H21" s="182"/>
      <c r="I21" s="182"/>
      <c r="J21" s="182"/>
      <c r="K21" s="182"/>
      <c r="L21" s="182"/>
      <c r="M21" s="182"/>
      <c r="O21" s="159">
        <f t="shared" si="5"/>
        <v>0</v>
      </c>
      <c r="P21" s="160">
        <f t="shared" si="6"/>
        <v>0</v>
      </c>
      <c r="Q21" s="159">
        <f t="shared" si="7"/>
        <v>0</v>
      </c>
      <c r="R21" s="159">
        <f t="shared" si="8"/>
        <v>0</v>
      </c>
    </row>
    <row r="22" spans="2:18" ht="18.5" x14ac:dyDescent="0.45">
      <c r="B22" s="100" t="s">
        <v>175</v>
      </c>
      <c r="C22" s="45">
        <v>0.62291666666666667</v>
      </c>
      <c r="D22" s="45">
        <v>0.88124999999999998</v>
      </c>
      <c r="E22" s="45">
        <f t="shared" ref="E22" si="14">D22-C22</f>
        <v>0.2583333333333333</v>
      </c>
      <c r="F22" s="179" t="str">
        <f>TC!A22</f>
        <v>Ahmed Jassim Al-Hussein</v>
      </c>
      <c r="G22" s="180"/>
      <c r="H22" s="180"/>
      <c r="I22" s="181"/>
      <c r="J22" s="182"/>
      <c r="K22" s="182"/>
      <c r="L22" s="182"/>
      <c r="M22" s="182"/>
      <c r="O22" s="159">
        <f t="shared" si="5"/>
        <v>0.2583333333333333</v>
      </c>
      <c r="P22" s="160" t="str">
        <f t="shared" si="6"/>
        <v>TC29&amp;32</v>
      </c>
      <c r="Q22" s="159">
        <f t="shared" si="7"/>
        <v>0.62291666666666667</v>
      </c>
      <c r="R22" s="159">
        <f t="shared" si="8"/>
        <v>0.88124999999999998</v>
      </c>
    </row>
    <row r="23" spans="2:18" ht="18.5" x14ac:dyDescent="0.45">
      <c r="B23" s="100"/>
      <c r="C23" s="45"/>
      <c r="D23" s="45"/>
      <c r="E23" s="45"/>
      <c r="F23" s="150"/>
      <c r="G23" s="151"/>
      <c r="H23" s="151"/>
      <c r="I23" s="152"/>
      <c r="J23" s="196"/>
      <c r="K23" s="192"/>
      <c r="L23" s="192"/>
      <c r="M23" s="193"/>
      <c r="O23" s="159">
        <f t="shared" si="5"/>
        <v>0</v>
      </c>
      <c r="P23" s="160">
        <f t="shared" si="6"/>
        <v>0</v>
      </c>
      <c r="Q23" s="159">
        <f t="shared" si="7"/>
        <v>0</v>
      </c>
      <c r="R23" s="159">
        <f t="shared" si="8"/>
        <v>0</v>
      </c>
    </row>
    <row r="24" spans="2:18" ht="18.5" x14ac:dyDescent="0.45">
      <c r="B24" s="220" t="s">
        <v>18</v>
      </c>
      <c r="C24" s="45">
        <v>0.375</v>
      </c>
      <c r="D24" s="45">
        <v>0.66666666666666663</v>
      </c>
      <c r="E24" s="45">
        <f t="shared" ref="E24" si="15">D24-C24</f>
        <v>0.29166666666666663</v>
      </c>
      <c r="F24" s="179" t="str">
        <f>TC!A9</f>
        <v>Khaled Fahd Al-Harbi</v>
      </c>
      <c r="G24" s="180"/>
      <c r="H24" s="180"/>
      <c r="I24" s="181"/>
      <c r="J24" s="196"/>
      <c r="K24" s="192"/>
      <c r="L24" s="192"/>
      <c r="M24" s="193"/>
      <c r="O24" s="159">
        <f t="shared" si="5"/>
        <v>0.29166666666666663</v>
      </c>
      <c r="P24" s="160" t="str">
        <f t="shared" si="6"/>
        <v>SP-R</v>
      </c>
      <c r="Q24" s="159">
        <f t="shared" si="7"/>
        <v>0.375</v>
      </c>
      <c r="R24" s="159">
        <f t="shared" si="8"/>
        <v>0.66666666666666663</v>
      </c>
    </row>
    <row r="25" spans="2:18" ht="18.5" x14ac:dyDescent="0.45">
      <c r="B25" s="100"/>
      <c r="C25" s="45"/>
      <c r="D25" s="45"/>
      <c r="E25" s="45"/>
      <c r="F25" s="150"/>
      <c r="G25" s="151"/>
      <c r="H25" s="151"/>
      <c r="I25" s="152"/>
      <c r="J25" s="196"/>
      <c r="K25" s="192"/>
      <c r="L25" s="192"/>
      <c r="M25" s="193"/>
      <c r="O25" s="159">
        <f t="shared" si="5"/>
        <v>0</v>
      </c>
      <c r="P25" s="160">
        <f t="shared" si="6"/>
        <v>0</v>
      </c>
      <c r="Q25" s="159">
        <f t="shared" si="7"/>
        <v>0</v>
      </c>
      <c r="R25" s="159">
        <f t="shared" si="8"/>
        <v>0</v>
      </c>
    </row>
    <row r="26" spans="2:18" ht="18.5" x14ac:dyDescent="0.45">
      <c r="B26" s="100" t="s">
        <v>18</v>
      </c>
      <c r="C26" s="45">
        <v>0.375</v>
      </c>
      <c r="D26" s="45">
        <v>0.66666666666666663</v>
      </c>
      <c r="E26" s="45">
        <f t="shared" ref="E26" si="16">D26-C26</f>
        <v>0.29166666666666663</v>
      </c>
      <c r="F26" s="184" t="str">
        <f>TC!A12</f>
        <v>Abduleilah Ali Ibrahim</v>
      </c>
      <c r="G26" s="184"/>
      <c r="H26" s="184"/>
      <c r="I26" s="184"/>
      <c r="J26" s="196"/>
      <c r="K26" s="192"/>
      <c r="L26" s="192"/>
      <c r="M26" s="193"/>
      <c r="O26" s="159">
        <f t="shared" si="5"/>
        <v>0.29166666666666663</v>
      </c>
      <c r="P26" s="160" t="str">
        <f t="shared" si="6"/>
        <v>SP-R</v>
      </c>
      <c r="Q26" s="159">
        <f t="shared" si="7"/>
        <v>0.375</v>
      </c>
      <c r="R26" s="159">
        <f t="shared" si="8"/>
        <v>0.66666666666666663</v>
      </c>
    </row>
    <row r="27" spans="2:18" ht="18.5" x14ac:dyDescent="0.45">
      <c r="B27" s="100"/>
      <c r="C27" s="45"/>
      <c r="D27" s="45"/>
      <c r="E27" s="45"/>
      <c r="F27" s="150"/>
      <c r="G27" s="151"/>
      <c r="H27" s="151"/>
      <c r="I27" s="152"/>
      <c r="J27" s="196"/>
      <c r="K27" s="192"/>
      <c r="L27" s="192"/>
      <c r="M27" s="193"/>
      <c r="O27" s="159">
        <f t="shared" si="5"/>
        <v>0</v>
      </c>
      <c r="P27" s="160">
        <f t="shared" si="6"/>
        <v>0</v>
      </c>
      <c r="Q27" s="159">
        <f t="shared" si="7"/>
        <v>0</v>
      </c>
      <c r="R27" s="159">
        <f t="shared" si="8"/>
        <v>0</v>
      </c>
    </row>
    <row r="28" spans="2:18" ht="18.5" x14ac:dyDescent="0.45">
      <c r="B28" s="100" t="s">
        <v>18</v>
      </c>
      <c r="C28" s="45">
        <v>0.45833333333333331</v>
      </c>
      <c r="D28" s="45">
        <v>0.75</v>
      </c>
      <c r="E28" s="45">
        <f t="shared" ref="E28" si="17">D28-C28</f>
        <v>0.29166666666666669</v>
      </c>
      <c r="F28" s="184" t="str">
        <f>TC!A32</f>
        <v>Ali Hussein Al-Olaiwi</v>
      </c>
      <c r="G28" s="184"/>
      <c r="H28" s="184"/>
      <c r="I28" s="184"/>
      <c r="J28" s="182"/>
      <c r="K28" s="182"/>
      <c r="L28" s="182"/>
      <c r="M28" s="182"/>
      <c r="O28" s="159">
        <f t="shared" si="5"/>
        <v>0.29166666666666669</v>
      </c>
      <c r="P28" s="160" t="str">
        <f t="shared" si="6"/>
        <v>SP-R</v>
      </c>
      <c r="Q28" s="159">
        <f t="shared" si="7"/>
        <v>0.45833333333333331</v>
      </c>
      <c r="R28" s="159">
        <f t="shared" si="8"/>
        <v>0.75</v>
      </c>
    </row>
    <row r="29" spans="2:18" ht="18.5" x14ac:dyDescent="0.45">
      <c r="B29" s="100"/>
      <c r="C29" s="45"/>
      <c r="D29" s="45"/>
      <c r="E29" s="45"/>
      <c r="F29" s="150"/>
      <c r="G29" s="151"/>
      <c r="H29" s="151"/>
      <c r="I29" s="152"/>
      <c r="J29" s="196"/>
      <c r="K29" s="192"/>
      <c r="L29" s="192"/>
      <c r="M29" s="193"/>
      <c r="O29" s="159">
        <f t="shared" si="5"/>
        <v>0</v>
      </c>
      <c r="P29" s="160">
        <f t="shared" si="6"/>
        <v>0</v>
      </c>
      <c r="Q29" s="159">
        <f t="shared" si="7"/>
        <v>0</v>
      </c>
      <c r="R29" s="159">
        <f t="shared" si="8"/>
        <v>0</v>
      </c>
    </row>
    <row r="30" spans="2:18" ht="18.5" x14ac:dyDescent="0.45">
      <c r="B30" s="220" t="s">
        <v>179</v>
      </c>
      <c r="C30" s="45">
        <v>0.20833333333333334</v>
      </c>
      <c r="D30" s="45">
        <v>0.58333333333333337</v>
      </c>
      <c r="E30" s="45">
        <f t="shared" ref="E30" si="18">D30-C30</f>
        <v>0.375</v>
      </c>
      <c r="F30" s="179" t="str">
        <f>TC!A16</f>
        <v>Ahmed Abdulaziz Al-Ghwainem</v>
      </c>
      <c r="G30" s="180"/>
      <c r="H30" s="180"/>
      <c r="I30" s="181"/>
      <c r="J30" s="182"/>
      <c r="K30" s="182"/>
      <c r="L30" s="182"/>
      <c r="M30" s="182"/>
      <c r="O30" s="159">
        <f t="shared" si="5"/>
        <v>0.375</v>
      </c>
      <c r="P30" s="160" t="str">
        <f t="shared" si="6"/>
        <v>SP-H</v>
      </c>
      <c r="Q30" s="159">
        <f t="shared" si="7"/>
        <v>0.20833333333333334</v>
      </c>
      <c r="R30" s="159">
        <f t="shared" si="8"/>
        <v>0.58333333333333337</v>
      </c>
    </row>
    <row r="31" spans="2:18" ht="18.5" x14ac:dyDescent="0.45">
      <c r="B31" s="100"/>
      <c r="C31" s="45"/>
      <c r="D31" s="45"/>
      <c r="E31" s="45"/>
      <c r="F31" s="182"/>
      <c r="G31" s="182"/>
      <c r="H31" s="182"/>
      <c r="I31" s="182"/>
      <c r="J31" s="182"/>
      <c r="K31" s="182"/>
      <c r="L31" s="182"/>
      <c r="M31" s="182"/>
      <c r="O31" s="159">
        <f t="shared" si="5"/>
        <v>0</v>
      </c>
      <c r="P31" s="160">
        <f t="shared" si="6"/>
        <v>0</v>
      </c>
      <c r="Q31" s="159">
        <f t="shared" si="7"/>
        <v>0</v>
      </c>
      <c r="R31" s="159">
        <f t="shared" si="8"/>
        <v>0</v>
      </c>
    </row>
    <row r="32" spans="2:18" ht="18.5" x14ac:dyDescent="0.45">
      <c r="B32" s="100" t="s">
        <v>176</v>
      </c>
      <c r="C32" s="45">
        <v>0.70763888888888893</v>
      </c>
      <c r="D32" s="45">
        <v>0.96527777777777779</v>
      </c>
      <c r="E32" s="45">
        <f>D32-C32</f>
        <v>0.25763888888888886</v>
      </c>
      <c r="F32" s="179" t="str">
        <f>TC!A13</f>
        <v>Saeed Saleh Al-Harthi</v>
      </c>
      <c r="G32" s="180"/>
      <c r="H32" s="180"/>
      <c r="I32" s="181"/>
      <c r="J32" s="182"/>
      <c r="K32" s="182"/>
      <c r="L32" s="182"/>
      <c r="M32" s="182"/>
      <c r="O32" s="159">
        <f t="shared" si="5"/>
        <v>0.25763888888888886</v>
      </c>
      <c r="P32" s="160" t="str">
        <f t="shared" si="6"/>
        <v>TC31&amp;34</v>
      </c>
      <c r="Q32" s="159">
        <f t="shared" si="7"/>
        <v>0.70763888888888893</v>
      </c>
      <c r="R32" s="159">
        <f t="shared" si="8"/>
        <v>0.96527777777777779</v>
      </c>
    </row>
    <row r="33" spans="2:25" ht="18.5" x14ac:dyDescent="0.45">
      <c r="B33" s="100"/>
      <c r="C33" s="45"/>
      <c r="D33" s="45"/>
      <c r="E33" s="45"/>
      <c r="F33" s="182"/>
      <c r="G33" s="182"/>
      <c r="H33" s="182"/>
      <c r="I33" s="182"/>
      <c r="J33" s="182"/>
      <c r="K33" s="182"/>
      <c r="L33" s="182"/>
      <c r="M33" s="182"/>
      <c r="O33" s="159">
        <f t="shared" si="5"/>
        <v>0</v>
      </c>
      <c r="P33" s="160">
        <f t="shared" si="6"/>
        <v>0</v>
      </c>
      <c r="Q33" s="159">
        <f t="shared" si="7"/>
        <v>0</v>
      </c>
      <c r="R33" s="159">
        <f t="shared" si="8"/>
        <v>0</v>
      </c>
    </row>
    <row r="34" spans="2:25" ht="18.5" x14ac:dyDescent="0.45">
      <c r="B34" s="100" t="s">
        <v>179</v>
      </c>
      <c r="C34" s="45">
        <v>0.58333333333333337</v>
      </c>
      <c r="D34" s="45">
        <v>0.95833333333333337</v>
      </c>
      <c r="E34" s="45">
        <f t="shared" ref="E34" si="19">D34-C34</f>
        <v>0.375</v>
      </c>
      <c r="F34" s="179" t="str">
        <f>TC!A15</f>
        <v>Abdul Hamid Taher Al-Awad</v>
      </c>
      <c r="G34" s="180"/>
      <c r="H34" s="180"/>
      <c r="I34" s="181"/>
      <c r="J34" s="182"/>
      <c r="K34" s="182"/>
      <c r="L34" s="182"/>
      <c r="M34" s="182"/>
      <c r="O34" s="159">
        <f t="shared" si="5"/>
        <v>0.375</v>
      </c>
      <c r="P34" s="160" t="str">
        <f t="shared" si="6"/>
        <v>SP-H</v>
      </c>
      <c r="Q34" s="159">
        <f t="shared" si="7"/>
        <v>0.58333333333333337</v>
      </c>
      <c r="R34" s="159">
        <f t="shared" si="8"/>
        <v>0.95833333333333337</v>
      </c>
    </row>
    <row r="35" spans="2:25" ht="18.5" x14ac:dyDescent="0.45">
      <c r="B35" s="100"/>
      <c r="C35" s="45"/>
      <c r="D35" s="45"/>
      <c r="E35" s="45"/>
      <c r="F35" s="182"/>
      <c r="G35" s="182"/>
      <c r="H35" s="182"/>
      <c r="I35" s="182"/>
      <c r="J35" s="182"/>
      <c r="K35" s="182"/>
      <c r="L35" s="182"/>
      <c r="M35" s="182"/>
      <c r="O35" s="159">
        <f t="shared" si="5"/>
        <v>0</v>
      </c>
      <c r="P35" s="160">
        <f t="shared" si="6"/>
        <v>0</v>
      </c>
      <c r="Q35" s="159">
        <f t="shared" si="7"/>
        <v>0</v>
      </c>
      <c r="R35" s="159">
        <f t="shared" si="8"/>
        <v>0</v>
      </c>
    </row>
    <row r="36" spans="2:25" ht="18.5" x14ac:dyDescent="0.45">
      <c r="B36" s="100" t="s">
        <v>17</v>
      </c>
      <c r="C36" s="45">
        <v>0.5625</v>
      </c>
      <c r="D36" s="45">
        <v>0.9375</v>
      </c>
      <c r="E36" s="45">
        <f t="shared" ref="E36" si="20">D36-C36</f>
        <v>0.375</v>
      </c>
      <c r="F36" s="179" t="str">
        <f>TC!A18</f>
        <v>Saad Saeed Al-Omari</v>
      </c>
      <c r="G36" s="180"/>
      <c r="H36" s="180"/>
      <c r="I36" s="181"/>
      <c r="J36" s="182"/>
      <c r="K36" s="182"/>
      <c r="L36" s="182"/>
      <c r="M36" s="182"/>
      <c r="O36" s="159">
        <f t="shared" si="5"/>
        <v>0.375</v>
      </c>
      <c r="P36" s="160" t="str">
        <f t="shared" si="6"/>
        <v>SP-D</v>
      </c>
      <c r="Q36" s="159">
        <f t="shared" si="7"/>
        <v>0.5625</v>
      </c>
      <c r="R36" s="159">
        <f t="shared" si="8"/>
        <v>0.9375</v>
      </c>
    </row>
    <row r="37" spans="2:25" ht="18.5" x14ac:dyDescent="0.45">
      <c r="B37" s="100"/>
      <c r="C37" s="45"/>
      <c r="D37" s="45"/>
      <c r="E37" s="45"/>
      <c r="F37" s="182"/>
      <c r="G37" s="182"/>
      <c r="H37" s="182"/>
      <c r="I37" s="182"/>
      <c r="J37" s="182"/>
      <c r="K37" s="182"/>
      <c r="L37" s="182"/>
      <c r="M37" s="182"/>
      <c r="O37" s="159">
        <f t="shared" si="5"/>
        <v>0</v>
      </c>
      <c r="P37" s="160">
        <f t="shared" si="6"/>
        <v>0</v>
      </c>
      <c r="Q37" s="159">
        <f t="shared" si="7"/>
        <v>0</v>
      </c>
      <c r="R37" s="159">
        <f t="shared" si="8"/>
        <v>0</v>
      </c>
    </row>
    <row r="38" spans="2:25" ht="18.5" x14ac:dyDescent="0.45">
      <c r="B38" s="100" t="s">
        <v>177</v>
      </c>
      <c r="C38" s="45">
        <v>0.78263888888888888</v>
      </c>
      <c r="D38" s="45">
        <v>0.99861111111111112</v>
      </c>
      <c r="E38" s="45">
        <f>D38-C38</f>
        <v>0.21597222222222223</v>
      </c>
      <c r="F38" s="179" t="str">
        <f>TC!A10</f>
        <v>Mansour Mohammed Al-Dossary</v>
      </c>
      <c r="G38" s="180"/>
      <c r="H38" s="180"/>
      <c r="I38" s="181"/>
      <c r="J38" s="182"/>
      <c r="K38" s="182"/>
      <c r="L38" s="182"/>
      <c r="M38" s="182"/>
      <c r="O38" s="159">
        <f t="shared" si="5"/>
        <v>0.21597222222222223</v>
      </c>
      <c r="P38" s="160" t="str">
        <f t="shared" si="6"/>
        <v>TC33&amp;38</v>
      </c>
      <c r="Q38" s="159">
        <f t="shared" si="7"/>
        <v>0.78263888888888888</v>
      </c>
      <c r="R38" s="159">
        <f t="shared" si="8"/>
        <v>0.99861111111111112</v>
      </c>
    </row>
    <row r="39" spans="2:25" ht="18.5" x14ac:dyDescent="0.45">
      <c r="B39" s="100"/>
      <c r="C39" s="45"/>
      <c r="D39" s="45"/>
      <c r="E39" s="45"/>
      <c r="F39" s="182"/>
      <c r="G39" s="182"/>
      <c r="H39" s="182"/>
      <c r="I39" s="182"/>
      <c r="J39" s="182"/>
      <c r="K39" s="182"/>
      <c r="L39" s="182"/>
      <c r="M39" s="182"/>
      <c r="O39" s="159">
        <f t="shared" si="5"/>
        <v>0</v>
      </c>
      <c r="P39" s="160">
        <f t="shared" si="6"/>
        <v>0</v>
      </c>
      <c r="Q39" s="159">
        <f t="shared" si="7"/>
        <v>0</v>
      </c>
      <c r="R39" s="159">
        <f t="shared" si="8"/>
        <v>0</v>
      </c>
    </row>
    <row r="40" spans="2:25" ht="18.5" x14ac:dyDescent="0.45">
      <c r="B40" s="100" t="s">
        <v>17</v>
      </c>
      <c r="C40" s="45">
        <v>0.5625</v>
      </c>
      <c r="D40" s="45">
        <v>0.9375</v>
      </c>
      <c r="E40" s="45">
        <f t="shared" ref="E40" si="21">D40-C40</f>
        <v>0.375</v>
      </c>
      <c r="F40" s="179" t="str">
        <f>TC!A25</f>
        <v>Hussein Muhammad Al-Omari</v>
      </c>
      <c r="G40" s="180"/>
      <c r="H40" s="180"/>
      <c r="I40" s="181"/>
      <c r="J40" s="182"/>
      <c r="K40" s="182"/>
      <c r="L40" s="182"/>
      <c r="M40" s="182"/>
      <c r="O40" s="159">
        <f t="shared" si="5"/>
        <v>0.375</v>
      </c>
      <c r="P40" s="160" t="str">
        <f t="shared" si="6"/>
        <v>SP-D</v>
      </c>
      <c r="Q40" s="159">
        <f t="shared" si="7"/>
        <v>0.5625</v>
      </c>
      <c r="R40" s="159">
        <f t="shared" si="8"/>
        <v>0.9375</v>
      </c>
      <c r="V40" s="73"/>
      <c r="W40" s="73"/>
      <c r="X40" s="73"/>
      <c r="Y40" s="73"/>
    </row>
    <row r="41" spans="2:25" ht="18.5" x14ac:dyDescent="0.45">
      <c r="B41" s="100"/>
      <c r="C41" s="45"/>
      <c r="D41" s="45"/>
      <c r="E41" s="45"/>
      <c r="F41" s="182"/>
      <c r="G41" s="182"/>
      <c r="H41" s="182"/>
      <c r="I41" s="182"/>
      <c r="J41" s="182"/>
      <c r="K41" s="182"/>
      <c r="L41" s="182"/>
      <c r="M41" s="182"/>
      <c r="O41" s="159">
        <f t="shared" si="5"/>
        <v>0</v>
      </c>
      <c r="P41" s="160">
        <f t="shared" si="6"/>
        <v>0</v>
      </c>
      <c r="Q41" s="159">
        <f t="shared" si="7"/>
        <v>0</v>
      </c>
      <c r="R41" s="159">
        <f t="shared" si="8"/>
        <v>0</v>
      </c>
      <c r="V41" s="73"/>
      <c r="W41" s="73"/>
      <c r="X41" s="73"/>
      <c r="Y41" s="73"/>
    </row>
    <row r="42" spans="2:25" ht="18.5" x14ac:dyDescent="0.45">
      <c r="B42" s="100" t="s">
        <v>178</v>
      </c>
      <c r="C42" s="45">
        <v>0.9</v>
      </c>
      <c r="D42" s="45">
        <v>1.3187500000000001</v>
      </c>
      <c r="E42" s="45">
        <f>D42-C42</f>
        <v>0.41875000000000007</v>
      </c>
      <c r="F42" s="179" t="str">
        <f>TC!A31</f>
        <v>Mohammed Ibrahim Al-Melifi</v>
      </c>
      <c r="G42" s="180"/>
      <c r="H42" s="180"/>
      <c r="I42" s="181"/>
      <c r="J42" s="182"/>
      <c r="K42" s="182"/>
      <c r="L42" s="182"/>
      <c r="M42" s="182"/>
      <c r="O42" s="159">
        <f t="shared" si="5"/>
        <v>0.41875000000000007</v>
      </c>
      <c r="P42" s="160" t="str">
        <f t="shared" si="6"/>
        <v>TC35&amp;2</v>
      </c>
      <c r="Q42" s="159">
        <f t="shared" si="7"/>
        <v>0.9</v>
      </c>
      <c r="R42" s="159">
        <f t="shared" si="8"/>
        <v>1.3187500000000001</v>
      </c>
      <c r="V42" s="73"/>
      <c r="W42" s="73"/>
      <c r="X42" s="73"/>
      <c r="Y42" s="73"/>
    </row>
    <row r="43" spans="2:25" ht="18.5" x14ac:dyDescent="0.45">
      <c r="B43" s="100"/>
      <c r="C43" s="45"/>
      <c r="D43" s="45"/>
      <c r="E43" s="45"/>
      <c r="F43" s="182"/>
      <c r="G43" s="182"/>
      <c r="H43" s="182"/>
      <c r="I43" s="182"/>
      <c r="J43" s="182"/>
      <c r="K43" s="182"/>
      <c r="L43" s="182"/>
      <c r="M43" s="182"/>
      <c r="O43" s="159">
        <f t="shared" si="5"/>
        <v>0</v>
      </c>
      <c r="P43" s="160">
        <f t="shared" si="6"/>
        <v>0</v>
      </c>
      <c r="Q43" s="159">
        <f t="shared" si="7"/>
        <v>0</v>
      </c>
      <c r="R43" s="159">
        <f t="shared" si="8"/>
        <v>0</v>
      </c>
      <c r="V43" s="73"/>
      <c r="W43" s="73"/>
    </row>
    <row r="44" spans="2:25" ht="18.5" x14ac:dyDescent="0.45">
      <c r="B44" s="100" t="s">
        <v>17</v>
      </c>
      <c r="C44" s="45">
        <v>0.5625</v>
      </c>
      <c r="D44" s="45">
        <v>0.9375</v>
      </c>
      <c r="E44" s="45">
        <f t="shared" ref="E44" si="22">D44-C44</f>
        <v>0.375</v>
      </c>
      <c r="F44" s="179" t="str">
        <f>TC!A34</f>
        <v>Hussein Abdul Jalil Al-Buqshi</v>
      </c>
      <c r="G44" s="180"/>
      <c r="H44" s="180"/>
      <c r="I44" s="181"/>
      <c r="J44" s="182"/>
      <c r="K44" s="182"/>
      <c r="L44" s="182"/>
      <c r="M44" s="182"/>
      <c r="O44" s="159">
        <f t="shared" si="5"/>
        <v>0.375</v>
      </c>
      <c r="P44" s="160" t="str">
        <f t="shared" si="6"/>
        <v>SP-D</v>
      </c>
      <c r="Q44" s="159">
        <f t="shared" si="7"/>
        <v>0.5625</v>
      </c>
      <c r="R44" s="159">
        <f t="shared" si="8"/>
        <v>0.9375</v>
      </c>
      <c r="V44" s="73"/>
      <c r="W44" s="73"/>
    </row>
    <row r="45" spans="2:25" ht="18.5" x14ac:dyDescent="0.45">
      <c r="B45" s="111"/>
      <c r="C45" s="133"/>
      <c r="D45" s="132"/>
      <c r="E45" s="95"/>
      <c r="F45" s="182"/>
      <c r="G45" s="182"/>
      <c r="H45" s="182"/>
      <c r="I45" s="182"/>
      <c r="J45" s="182"/>
      <c r="K45" s="182"/>
      <c r="L45" s="182"/>
      <c r="M45" s="182"/>
      <c r="O45" s="159">
        <f t="shared" si="5"/>
        <v>0</v>
      </c>
      <c r="P45" s="160">
        <f t="shared" si="6"/>
        <v>0</v>
      </c>
      <c r="Q45" s="159">
        <f t="shared" si="7"/>
        <v>0</v>
      </c>
      <c r="R45" s="159">
        <f t="shared" si="8"/>
        <v>0</v>
      </c>
      <c r="V45" s="73"/>
      <c r="W45" s="73"/>
    </row>
    <row r="46" spans="2:25" ht="18.5" x14ac:dyDescent="0.45">
      <c r="B46" s="50"/>
      <c r="C46" s="51"/>
      <c r="D46" s="51"/>
      <c r="E46" s="51"/>
      <c r="F46" s="50"/>
      <c r="G46" s="50"/>
      <c r="H46" s="50"/>
      <c r="I46" s="50"/>
      <c r="J46" s="50"/>
      <c r="K46" s="50"/>
      <c r="L46" s="50"/>
      <c r="M46" s="50"/>
      <c r="O46" s="159">
        <f t="shared" si="5"/>
        <v>0</v>
      </c>
      <c r="P46" s="160">
        <f t="shared" si="6"/>
        <v>0</v>
      </c>
      <c r="Q46" s="159">
        <f t="shared" si="7"/>
        <v>0</v>
      </c>
      <c r="R46" s="159">
        <f t="shared" si="8"/>
        <v>0</v>
      </c>
    </row>
    <row r="47" spans="2:25" x14ac:dyDescent="0.35">
      <c r="O47" s="159">
        <f t="shared" si="5"/>
        <v>0</v>
      </c>
      <c r="P47" s="160">
        <f t="shared" si="6"/>
        <v>0</v>
      </c>
      <c r="Q47" s="159">
        <f t="shared" si="7"/>
        <v>0</v>
      </c>
      <c r="R47" s="159">
        <f t="shared" si="8"/>
        <v>0</v>
      </c>
    </row>
    <row r="48" spans="2:25" ht="18.5" x14ac:dyDescent="0.45">
      <c r="B48" s="46" t="s">
        <v>103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O48" s="159">
        <f t="shared" si="5"/>
        <v>0</v>
      </c>
      <c r="P48" s="160" t="str">
        <f t="shared" si="6"/>
        <v>Off Roster</v>
      </c>
      <c r="Q48" s="159">
        <f t="shared" si="7"/>
        <v>0</v>
      </c>
      <c r="R48" s="159">
        <f t="shared" si="8"/>
        <v>0</v>
      </c>
    </row>
    <row r="49" spans="2:21" ht="18.5" x14ac:dyDescent="0.45">
      <c r="B49" s="44" t="s">
        <v>104</v>
      </c>
      <c r="C49" s="44" t="s">
        <v>100</v>
      </c>
      <c r="D49" s="44" t="s">
        <v>101</v>
      </c>
      <c r="E49" s="44" t="s">
        <v>7</v>
      </c>
      <c r="F49" s="182" t="s">
        <v>38</v>
      </c>
      <c r="G49" s="182"/>
      <c r="H49" s="182"/>
      <c r="I49" s="182"/>
      <c r="J49" s="192" t="s">
        <v>102</v>
      </c>
      <c r="K49" s="192"/>
      <c r="L49" s="192"/>
      <c r="M49" s="193"/>
      <c r="O49" s="159" t="str">
        <f t="shared" si="5"/>
        <v>Hours</v>
      </c>
      <c r="P49" s="160" t="str">
        <f t="shared" si="6"/>
        <v>Activity</v>
      </c>
      <c r="Q49" s="159" t="str">
        <f t="shared" si="7"/>
        <v>On Duty</v>
      </c>
      <c r="R49" s="159" t="str">
        <f t="shared" si="8"/>
        <v>Off Duty</v>
      </c>
    </row>
    <row r="50" spans="2:21" ht="18.5" x14ac:dyDescent="0.45">
      <c r="B50" s="100"/>
      <c r="C50" s="100"/>
      <c r="D50" s="100"/>
      <c r="E50" s="100"/>
      <c r="F50" s="184"/>
      <c r="G50" s="184"/>
      <c r="H50" s="184"/>
      <c r="I50" s="184"/>
      <c r="J50" s="181"/>
      <c r="K50" s="184"/>
      <c r="L50" s="184"/>
      <c r="M50" s="184"/>
      <c r="O50" s="159">
        <f t="shared" si="5"/>
        <v>0</v>
      </c>
      <c r="P50" s="160">
        <f t="shared" si="6"/>
        <v>0</v>
      </c>
      <c r="Q50" s="159">
        <f t="shared" si="7"/>
        <v>0</v>
      </c>
      <c r="R50" s="159">
        <f t="shared" si="8"/>
        <v>0</v>
      </c>
    </row>
    <row r="51" spans="2:21" ht="18.5" x14ac:dyDescent="0.45">
      <c r="B51" s="100"/>
      <c r="C51" s="100"/>
      <c r="D51" s="100"/>
      <c r="E51" s="100"/>
      <c r="F51" s="184"/>
      <c r="G51" s="184"/>
      <c r="H51" s="184"/>
      <c r="I51" s="184"/>
      <c r="J51" s="181"/>
      <c r="K51" s="184"/>
      <c r="L51" s="184"/>
      <c r="M51" s="184"/>
      <c r="O51" s="159">
        <f t="shared" si="5"/>
        <v>0</v>
      </c>
      <c r="P51" s="160">
        <f t="shared" si="6"/>
        <v>0</v>
      </c>
      <c r="Q51" s="159">
        <f t="shared" si="7"/>
        <v>0</v>
      </c>
      <c r="R51" s="159">
        <f t="shared" si="8"/>
        <v>0</v>
      </c>
    </row>
    <row r="52" spans="2:21" ht="18.5" x14ac:dyDescent="0.45">
      <c r="B52" s="100"/>
      <c r="C52" s="100"/>
      <c r="D52" s="100"/>
      <c r="E52" s="100"/>
      <c r="F52" s="184"/>
      <c r="G52" s="184"/>
      <c r="H52" s="184"/>
      <c r="I52" s="184"/>
      <c r="J52" s="181"/>
      <c r="K52" s="184"/>
      <c r="L52" s="184"/>
      <c r="M52" s="184"/>
      <c r="O52" s="159">
        <f t="shared" si="5"/>
        <v>0</v>
      </c>
      <c r="P52" s="160">
        <f t="shared" si="6"/>
        <v>0</v>
      </c>
      <c r="Q52" s="159">
        <f t="shared" si="7"/>
        <v>0</v>
      </c>
      <c r="R52" s="159">
        <f t="shared" si="8"/>
        <v>0</v>
      </c>
    </row>
    <row r="53" spans="2:21" x14ac:dyDescent="0.35">
      <c r="O53" s="159">
        <f t="shared" si="5"/>
        <v>0</v>
      </c>
      <c r="P53" s="160">
        <f t="shared" si="6"/>
        <v>0</v>
      </c>
      <c r="Q53" s="159">
        <f t="shared" si="7"/>
        <v>0</v>
      </c>
      <c r="R53" s="159">
        <f t="shared" si="8"/>
        <v>0</v>
      </c>
    </row>
    <row r="54" spans="2:21" ht="18.5" x14ac:dyDescent="0.45">
      <c r="B54" s="48" t="s">
        <v>105</v>
      </c>
      <c r="C54" s="47"/>
      <c r="D54" s="47"/>
      <c r="E54" s="47"/>
      <c r="F54" s="47"/>
      <c r="G54" s="47"/>
      <c r="H54" s="41"/>
      <c r="I54" s="48" t="s">
        <v>106</v>
      </c>
      <c r="J54" s="47"/>
      <c r="K54" s="47"/>
      <c r="L54" s="47"/>
      <c r="M54" s="49"/>
    </row>
    <row r="55" spans="2:21" ht="18.5" x14ac:dyDescent="0.45">
      <c r="B55" s="44" t="s">
        <v>107</v>
      </c>
      <c r="C55" s="182" t="s">
        <v>38</v>
      </c>
      <c r="D55" s="182"/>
      <c r="E55" s="182"/>
      <c r="F55" s="182"/>
      <c r="I55" s="182" t="s">
        <v>38</v>
      </c>
      <c r="J55" s="182"/>
      <c r="K55" s="182"/>
      <c r="L55" s="182"/>
    </row>
    <row r="56" spans="2:21" s="41" customFormat="1" ht="18.5" x14ac:dyDescent="0.45">
      <c r="B56" s="100"/>
      <c r="C56" s="186"/>
      <c r="D56" s="187"/>
      <c r="E56" s="187"/>
      <c r="F56" s="188"/>
      <c r="G56" s="105"/>
      <c r="H56" s="105"/>
      <c r="I56" s="179" t="str">
        <f>TC!A7</f>
        <v>Ali Abdullah Al-Ghamdi</v>
      </c>
      <c r="J56" s="180"/>
      <c r="K56" s="180"/>
      <c r="L56" s="181"/>
      <c r="M56"/>
      <c r="N56" s="49"/>
      <c r="O56" s="49"/>
      <c r="P56" s="161"/>
      <c r="Q56" s="49"/>
      <c r="R56" s="49"/>
      <c r="S56" s="49"/>
      <c r="T56" s="49"/>
      <c r="U56" s="49"/>
    </row>
    <row r="57" spans="2:21" ht="18.5" x14ac:dyDescent="0.45">
      <c r="B57" s="100"/>
      <c r="C57" s="186"/>
      <c r="D57" s="187"/>
      <c r="E57" s="187"/>
      <c r="F57" s="188"/>
      <c r="G57" s="105"/>
      <c r="H57" s="105"/>
      <c r="I57" s="179" t="str">
        <f>TC!A11</f>
        <v>Saleh Ali Alseda</v>
      </c>
      <c r="J57" s="180"/>
      <c r="K57" s="180"/>
      <c r="L57" s="181"/>
    </row>
    <row r="58" spans="2:21" ht="18.5" x14ac:dyDescent="0.45">
      <c r="B58" s="100"/>
      <c r="C58" s="186"/>
      <c r="D58" s="187"/>
      <c r="E58" s="187"/>
      <c r="F58" s="188"/>
      <c r="G58" s="105"/>
      <c r="H58" s="105"/>
      <c r="I58" s="179" t="str">
        <f>TC!A30</f>
        <v>Salman Al-Shammari</v>
      </c>
      <c r="J58" s="180"/>
      <c r="K58" s="180"/>
      <c r="L58" s="181"/>
    </row>
    <row r="59" spans="2:21" ht="18.5" x14ac:dyDescent="0.45">
      <c r="B59" s="100"/>
      <c r="C59" s="184"/>
      <c r="D59" s="184"/>
      <c r="E59" s="184"/>
      <c r="F59" s="184"/>
      <c r="G59" s="105"/>
      <c r="H59" s="105"/>
      <c r="I59" s="179" t="str">
        <f>TC!A27</f>
        <v>Abdul Ghani Ahmed Al-Nasser</v>
      </c>
      <c r="J59" s="180"/>
      <c r="K59" s="180"/>
      <c r="L59" s="181"/>
    </row>
    <row r="60" spans="2:21" ht="18.5" x14ac:dyDescent="0.45">
      <c r="B60" s="100"/>
      <c r="C60" s="179"/>
      <c r="D60" s="180"/>
      <c r="E60" s="180"/>
      <c r="F60" s="181"/>
      <c r="G60" s="105"/>
      <c r="H60" s="105"/>
      <c r="I60" s="179" t="str">
        <f>TC!A17</f>
        <v>Humim Abdul Rahman Al-Dossary</v>
      </c>
      <c r="J60" s="180"/>
      <c r="K60" s="180"/>
      <c r="L60" s="181"/>
    </row>
    <row r="61" spans="2:21" ht="18.5" x14ac:dyDescent="0.45">
      <c r="B61" s="105"/>
      <c r="C61" s="105"/>
      <c r="D61" s="105"/>
      <c r="E61" s="105"/>
      <c r="F61" s="105"/>
      <c r="G61" s="105"/>
      <c r="H61" s="105"/>
      <c r="I61" s="179" t="str">
        <f>TC!A23</f>
        <v>Mubarak Salem Al Shaiban</v>
      </c>
      <c r="J61" s="180"/>
      <c r="K61" s="180"/>
      <c r="L61" s="181"/>
    </row>
    <row r="62" spans="2:21" ht="18.5" x14ac:dyDescent="0.45">
      <c r="B62" s="105"/>
      <c r="C62" s="105"/>
      <c r="D62" s="105"/>
      <c r="E62" s="105"/>
      <c r="F62" s="105"/>
      <c r="G62" s="105"/>
      <c r="H62" s="105"/>
      <c r="I62" s="179" t="str">
        <f>TC!A33</f>
        <v>Habib Mahdi Al-Jittil</v>
      </c>
      <c r="J62" s="180"/>
      <c r="K62" s="180"/>
      <c r="L62" s="181"/>
    </row>
    <row r="63" spans="2:21" ht="18.5" x14ac:dyDescent="0.45">
      <c r="B63" s="105"/>
      <c r="C63" s="105"/>
      <c r="D63" s="105"/>
      <c r="E63" s="105"/>
      <c r="F63" s="105"/>
      <c r="G63" s="105"/>
      <c r="H63" s="105"/>
      <c r="I63" s="179" t="str">
        <f>TC!A37</f>
        <v>Salem Mahdi Al Shaiban</v>
      </c>
      <c r="J63" s="180"/>
      <c r="K63" s="180"/>
      <c r="L63" s="181"/>
    </row>
    <row r="64" spans="2:21" ht="18.5" x14ac:dyDescent="0.45">
      <c r="B64" s="105"/>
      <c r="C64" s="105"/>
      <c r="D64" s="105"/>
      <c r="E64" s="105"/>
      <c r="F64" s="105"/>
      <c r="G64" s="105"/>
      <c r="H64" s="105"/>
      <c r="I64" s="184" t="str">
        <f>TC!A8</f>
        <v>Rajeh Hussein Al-Harith</v>
      </c>
      <c r="J64" s="184"/>
      <c r="K64" s="184"/>
      <c r="L64" s="184"/>
    </row>
    <row r="65" spans="2:12" ht="18.5" x14ac:dyDescent="0.45">
      <c r="B65" s="105"/>
      <c r="C65" s="105"/>
      <c r="D65" s="105"/>
      <c r="E65" s="105"/>
      <c r="F65" s="105"/>
      <c r="G65" s="105"/>
      <c r="H65" s="105"/>
      <c r="I65" s="179" t="str">
        <f>TC!A26</f>
        <v xml:space="preserve">Saleh Ahmed Al-Olayani </v>
      </c>
      <c r="J65" s="180"/>
      <c r="K65" s="180"/>
      <c r="L65" s="181"/>
    </row>
    <row r="66" spans="2:12" ht="18.5" x14ac:dyDescent="0.45">
      <c r="B66" s="105"/>
      <c r="C66" s="105"/>
      <c r="D66" s="105"/>
      <c r="E66" s="105"/>
      <c r="F66" s="105"/>
      <c r="G66" s="105"/>
      <c r="I66" s="179" t="str">
        <f>TC!A24</f>
        <v>Mohammed Abdul Karim Al Mazni</v>
      </c>
      <c r="J66" s="180"/>
      <c r="K66" s="180"/>
      <c r="L66" s="181"/>
    </row>
    <row r="67" spans="2:12" ht="18.5" x14ac:dyDescent="0.45">
      <c r="B67" s="105"/>
      <c r="C67" s="105"/>
      <c r="D67" s="105"/>
      <c r="E67" s="105"/>
      <c r="F67" s="105"/>
      <c r="G67" s="105"/>
      <c r="I67" s="179" t="str">
        <f>TC!A21</f>
        <v>Faisal Turki Abu Falasa</v>
      </c>
      <c r="J67" s="180"/>
      <c r="K67" s="180"/>
      <c r="L67" s="181"/>
    </row>
    <row r="68" spans="2:12" ht="18.5" x14ac:dyDescent="0.45">
      <c r="I68" s="179" t="str">
        <f>TC!A29</f>
        <v xml:space="preserve">Saleh Abdullah Al-Shamrani </v>
      </c>
      <c r="J68" s="180"/>
      <c r="K68" s="180"/>
      <c r="L68" s="181"/>
    </row>
    <row r="69" spans="2:12" ht="18.5" x14ac:dyDescent="0.45">
      <c r="I69" s="179" t="str">
        <f>TC!A30</f>
        <v>Salman Al-Shammari</v>
      </c>
      <c r="J69" s="180"/>
      <c r="K69" s="180"/>
      <c r="L69" s="181"/>
    </row>
    <row r="70" spans="2:12" x14ac:dyDescent="0.35">
      <c r="I70" s="3"/>
      <c r="J70" s="3"/>
      <c r="K70" s="3"/>
      <c r="L70" s="3"/>
    </row>
  </sheetData>
  <mergeCells count="102">
    <mergeCell ref="I66:L66"/>
    <mergeCell ref="I67:L67"/>
    <mergeCell ref="I68:L68"/>
    <mergeCell ref="I69:L69"/>
    <mergeCell ref="F12:I12"/>
    <mergeCell ref="J12:M12"/>
    <mergeCell ref="J24:M24"/>
    <mergeCell ref="J25:M25"/>
    <mergeCell ref="J26:M26"/>
    <mergeCell ref="J27:M27"/>
    <mergeCell ref="F24:I24"/>
    <mergeCell ref="F26:I26"/>
    <mergeCell ref="J29:M29"/>
    <mergeCell ref="F13:I13"/>
    <mergeCell ref="F17:I17"/>
    <mergeCell ref="F14:I14"/>
    <mergeCell ref="F20:I20"/>
    <mergeCell ref="F50:I50"/>
    <mergeCell ref="J45:M45"/>
    <mergeCell ref="J50:M50"/>
    <mergeCell ref="I65:L65"/>
    <mergeCell ref="F34:I34"/>
    <mergeCell ref="F36:I36"/>
    <mergeCell ref="F32:I32"/>
    <mergeCell ref="I64:L64"/>
    <mergeCell ref="J18:M18"/>
    <mergeCell ref="F19:I19"/>
    <mergeCell ref="F15:I15"/>
    <mergeCell ref="J15:M15"/>
    <mergeCell ref="J16:M16"/>
    <mergeCell ref="J19:M19"/>
    <mergeCell ref="C59:F59"/>
    <mergeCell ref="F51:I51"/>
    <mergeCell ref="J51:M51"/>
    <mergeCell ref="F44:I44"/>
    <mergeCell ref="J39:M39"/>
    <mergeCell ref="F45:I45"/>
    <mergeCell ref="F42:I42"/>
    <mergeCell ref="J43:M43"/>
    <mergeCell ref="C60:F60"/>
    <mergeCell ref="J44:M44"/>
    <mergeCell ref="I60:L60"/>
    <mergeCell ref="I61:L61"/>
    <mergeCell ref="J22:M22"/>
    <mergeCell ref="J34:M34"/>
    <mergeCell ref="J36:M36"/>
    <mergeCell ref="J38:M38"/>
    <mergeCell ref="F39:I39"/>
    <mergeCell ref="J33:M33"/>
    <mergeCell ref="F10:I10"/>
    <mergeCell ref="J17:M17"/>
    <mergeCell ref="F16:I16"/>
    <mergeCell ref="J13:M13"/>
    <mergeCell ref="J14:M14"/>
    <mergeCell ref="J31:M31"/>
    <mergeCell ref="J32:M32"/>
    <mergeCell ref="F33:I33"/>
    <mergeCell ref="I63:L63"/>
    <mergeCell ref="F40:I40"/>
    <mergeCell ref="I62:L62"/>
    <mergeCell ref="B4:C4"/>
    <mergeCell ref="D4:E4"/>
    <mergeCell ref="F8:I8"/>
    <mergeCell ref="J8:M8"/>
    <mergeCell ref="J37:M37"/>
    <mergeCell ref="J41:M41"/>
    <mergeCell ref="J20:M20"/>
    <mergeCell ref="F37:I37"/>
    <mergeCell ref="J30:M30"/>
    <mergeCell ref="F30:I30"/>
    <mergeCell ref="F41:I41"/>
    <mergeCell ref="J23:M23"/>
    <mergeCell ref="F9:I9"/>
    <mergeCell ref="J9:M9"/>
    <mergeCell ref="J11:M11"/>
    <mergeCell ref="J10:M10"/>
    <mergeCell ref="J40:M40"/>
    <mergeCell ref="J21:M21"/>
    <mergeCell ref="F21:I21"/>
    <mergeCell ref="F18:I18"/>
    <mergeCell ref="F38:I38"/>
    <mergeCell ref="F22:I22"/>
    <mergeCell ref="C55:F55"/>
    <mergeCell ref="I55:L55"/>
    <mergeCell ref="F49:I49"/>
    <mergeCell ref="I59:L59"/>
    <mergeCell ref="J49:M49"/>
    <mergeCell ref="C57:F57"/>
    <mergeCell ref="I57:L57"/>
    <mergeCell ref="C58:F58"/>
    <mergeCell ref="F52:I52"/>
    <mergeCell ref="J52:M52"/>
    <mergeCell ref="F43:I43"/>
    <mergeCell ref="J42:M42"/>
    <mergeCell ref="C56:F56"/>
    <mergeCell ref="I56:L56"/>
    <mergeCell ref="I58:L58"/>
    <mergeCell ref="F28:I28"/>
    <mergeCell ref="J28:M28"/>
    <mergeCell ref="F35:I35"/>
    <mergeCell ref="J35:M35"/>
    <mergeCell ref="F31:I31"/>
  </mergeCells>
  <conditionalFormatting sqref="C19:D19 C38:D45 E40 C31:D33 C34:E34 C28:E30">
    <cfRule type="containsText" dxfId="69" priority="58" operator="containsText" text="SP">
      <formula>NOT(ISERROR(SEARCH("SP",C19)))</formula>
    </cfRule>
  </conditionalFormatting>
  <conditionalFormatting sqref="C21:D21">
    <cfRule type="containsText" dxfId="68" priority="126" operator="containsText" text="SP">
      <formula>NOT(ISERROR(SEARCH("SP",C21)))</formula>
    </cfRule>
  </conditionalFormatting>
  <conditionalFormatting sqref="C24:E24">
    <cfRule type="containsText" dxfId="67" priority="3" operator="containsText" text="SP">
      <formula>NOT(ISERROR(SEARCH("SP",C24)))</formula>
    </cfRule>
  </conditionalFormatting>
  <conditionalFormatting sqref="C26:E26">
    <cfRule type="containsText" dxfId="66" priority="4" operator="containsText" text="SP">
      <formula>NOT(ISERROR(SEARCH("SP",C26)))</formula>
    </cfRule>
  </conditionalFormatting>
  <conditionalFormatting sqref="D10:E12">
    <cfRule type="containsText" dxfId="65" priority="12" operator="containsText" text="SP">
      <formula>NOT(ISERROR(SEARCH("SP",D10)))</formula>
    </cfRule>
  </conditionalFormatting>
  <conditionalFormatting sqref="D14:E16">
    <cfRule type="containsText" dxfId="64" priority="24" operator="containsText" text="SP">
      <formula>NOT(ISERROR(SEARCH("SP",D14)))</formula>
    </cfRule>
  </conditionalFormatting>
  <conditionalFormatting sqref="D18:E18">
    <cfRule type="containsText" dxfId="63" priority="26" operator="containsText" text="SP">
      <formula>NOT(ISERROR(SEARCH("SP",D18)))</formula>
    </cfRule>
  </conditionalFormatting>
  <conditionalFormatting sqref="D20:E20">
    <cfRule type="containsText" dxfId="62" priority="23" operator="containsText" text="SP">
      <formula>NOT(ISERROR(SEARCH("SP",D20)))</formula>
    </cfRule>
  </conditionalFormatting>
  <conditionalFormatting sqref="D22:E23 D25:E25 D27:E27">
    <cfRule type="containsText" dxfId="61" priority="22" operator="containsText" text="SP">
      <formula>NOT(ISERROR(SEARCH("SP",D22)))</formula>
    </cfRule>
  </conditionalFormatting>
  <conditionalFormatting sqref="E32">
    <cfRule type="containsText" dxfId="59" priority="21" operator="containsText" text="SP">
      <formula>NOT(ISERROR(SEARCH("SP",E32)))</formula>
    </cfRule>
  </conditionalFormatting>
  <conditionalFormatting sqref="E38">
    <cfRule type="containsText" dxfId="58" priority="19" operator="containsText" text="SP">
      <formula>NOT(ISERROR(SEARCH("SP",E38)))</formula>
    </cfRule>
  </conditionalFormatting>
  <conditionalFormatting sqref="E42">
    <cfRule type="containsText" dxfId="57" priority="16" operator="containsText" text="SP">
      <formula>NOT(ISERROR(SEARCH("SP",E42)))</formula>
    </cfRule>
  </conditionalFormatting>
  <conditionalFormatting sqref="E44">
    <cfRule type="containsText" dxfId="56" priority="37" operator="containsText" text="SP">
      <formula>NOT(ISERROR(SEARCH("SP",E44)))</formula>
    </cfRule>
  </conditionalFormatting>
  <conditionalFormatting sqref="C35:D35">
    <cfRule type="containsText" dxfId="1" priority="2" operator="containsText" text="SP">
      <formula>NOT(ISERROR(SEARCH("SP",C35)))</formula>
    </cfRule>
  </conditionalFormatting>
  <conditionalFormatting sqref="C36:E36">
    <cfRule type="containsText" dxfId="0" priority="1" operator="containsText" text="SP">
      <formula>NOT(ISERROR(SEARCH("SP",C36)))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autoPageBreaks="0"/>
  </sheetPr>
  <dimension ref="A2:O15"/>
  <sheetViews>
    <sheetView showGridLines="0" zoomScale="120" zoomScaleNormal="120" workbookViewId="0">
      <selection activeCell="B23" sqref="B23"/>
    </sheetView>
  </sheetViews>
  <sheetFormatPr defaultRowHeight="14.5" x14ac:dyDescent="0.35"/>
  <cols>
    <col min="1" max="1" width="36.453125" customWidth="1"/>
    <col min="2" max="2" width="49.1796875" customWidth="1"/>
    <col min="3" max="9" width="11.453125" customWidth="1"/>
  </cols>
  <sheetData>
    <row r="2" spans="1:15" ht="14.5" customHeight="1" x14ac:dyDescent="0.35">
      <c r="A2" s="201" t="s">
        <v>33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</row>
    <row r="3" spans="1:15" ht="14.5" customHeight="1" x14ac:dyDescent="0.35">
      <c r="A3" s="201"/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</row>
    <row r="4" spans="1:15" ht="14.5" customHeight="1" x14ac:dyDescent="0.35">
      <c r="A4" s="201"/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</row>
    <row r="6" spans="1:15" x14ac:dyDescent="0.35">
      <c r="B6" s="202" t="s">
        <v>34</v>
      </c>
    </row>
    <row r="7" spans="1:15" x14ac:dyDescent="0.35">
      <c r="B7" s="202"/>
    </row>
    <row r="8" spans="1:15" ht="15" thickBot="1" x14ac:dyDescent="0.4"/>
    <row r="9" spans="1:15" ht="19" thickBot="1" x14ac:dyDescent="0.5">
      <c r="C9" s="16">
        <f>TC!B3</f>
        <v>45928</v>
      </c>
      <c r="D9" s="17">
        <f t="shared" ref="D9:I9" si="0">C9+1</f>
        <v>45929</v>
      </c>
      <c r="E9" s="17">
        <f t="shared" si="0"/>
        <v>45930</v>
      </c>
      <c r="F9" s="17">
        <f t="shared" si="0"/>
        <v>45931</v>
      </c>
      <c r="G9" s="17">
        <f t="shared" si="0"/>
        <v>45932</v>
      </c>
      <c r="H9" s="17">
        <f t="shared" si="0"/>
        <v>45933</v>
      </c>
      <c r="I9" s="18">
        <f t="shared" si="0"/>
        <v>45934</v>
      </c>
    </row>
    <row r="10" spans="1:15" ht="19" thickBot="1" x14ac:dyDescent="0.5">
      <c r="A10" s="11" t="s">
        <v>35</v>
      </c>
      <c r="B10" s="12" t="s">
        <v>36</v>
      </c>
      <c r="C10" s="19">
        <f>C9</f>
        <v>45928</v>
      </c>
      <c r="D10" s="20">
        <f t="shared" ref="D10:I10" si="1">D9</f>
        <v>45929</v>
      </c>
      <c r="E10" s="20">
        <f t="shared" si="1"/>
        <v>45930</v>
      </c>
      <c r="F10" s="20">
        <f t="shared" si="1"/>
        <v>45931</v>
      </c>
      <c r="G10" s="20">
        <f t="shared" si="1"/>
        <v>45932</v>
      </c>
      <c r="H10" s="20">
        <f t="shared" si="1"/>
        <v>45933</v>
      </c>
      <c r="I10" s="21">
        <f t="shared" si="1"/>
        <v>45934</v>
      </c>
    </row>
    <row r="11" spans="1:15" ht="15.5" x14ac:dyDescent="0.35">
      <c r="A11" s="13"/>
      <c r="B11" s="14"/>
      <c r="C11" s="22"/>
      <c r="D11" s="23"/>
      <c r="E11" s="23"/>
      <c r="F11" s="24"/>
      <c r="G11" s="23"/>
      <c r="H11" s="23"/>
      <c r="I11" s="25"/>
    </row>
    <row r="12" spans="1:15" ht="15.5" x14ac:dyDescent="0.35">
      <c r="A12" s="13"/>
      <c r="B12" s="14"/>
      <c r="C12" s="22"/>
      <c r="D12" s="23"/>
      <c r="E12" s="23"/>
      <c r="F12" s="24"/>
      <c r="G12" s="23"/>
      <c r="H12" s="23"/>
      <c r="I12" s="25"/>
    </row>
    <row r="13" spans="1:15" ht="15.5" x14ac:dyDescent="0.35">
      <c r="A13" s="13"/>
      <c r="B13" s="15"/>
      <c r="C13" s="26"/>
      <c r="D13" s="24"/>
      <c r="E13" s="5"/>
      <c r="F13" s="27"/>
      <c r="G13" s="5"/>
      <c r="H13" s="5"/>
      <c r="I13" s="28"/>
    </row>
    <row r="14" spans="1:15" ht="15.5" x14ac:dyDescent="0.35">
      <c r="A14" s="13"/>
      <c r="B14" s="15"/>
      <c r="C14" s="26"/>
      <c r="D14" s="24"/>
      <c r="E14" s="5"/>
      <c r="F14" s="5"/>
      <c r="G14" s="5"/>
      <c r="H14" s="5"/>
      <c r="I14" s="28"/>
    </row>
    <row r="15" spans="1:15" ht="16" thickBot="1" x14ac:dyDescent="0.4">
      <c r="A15" s="5"/>
      <c r="B15" s="15"/>
      <c r="C15" s="29"/>
      <c r="D15" s="30"/>
      <c r="E15" s="31"/>
      <c r="F15" s="32"/>
      <c r="G15" s="31"/>
      <c r="H15" s="31"/>
      <c r="I15" s="33"/>
    </row>
  </sheetData>
  <mergeCells count="4">
    <mergeCell ref="A2:E4"/>
    <mergeCell ref="F2:J4"/>
    <mergeCell ref="K2:O4"/>
    <mergeCell ref="B6:B7"/>
  </mergeCells>
  <pageMargins left="0.7" right="0.7" top="0.75" bottom="0.75" header="0.3" footer="0.3"/>
  <pageSetup paperSize="9" scale="5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autoPageBreaks="0"/>
  </sheetPr>
  <dimension ref="A2:F46"/>
  <sheetViews>
    <sheetView showGridLines="0" zoomScaleNormal="100" workbookViewId="0">
      <selection activeCell="G20" sqref="G20"/>
    </sheetView>
  </sheetViews>
  <sheetFormatPr defaultRowHeight="14.5" x14ac:dyDescent="0.35"/>
  <cols>
    <col min="2" max="2" width="20.81640625" customWidth="1"/>
    <col min="3" max="3" width="32.453125" customWidth="1"/>
    <col min="4" max="4" width="17.453125" customWidth="1"/>
  </cols>
  <sheetData>
    <row r="2" spans="3:6" ht="14.5" customHeight="1" x14ac:dyDescent="0.35">
      <c r="C2" s="203" t="s">
        <v>37</v>
      </c>
      <c r="D2" s="203"/>
      <c r="E2" s="203"/>
      <c r="F2" s="203"/>
    </row>
    <row r="3" spans="3:6" ht="14.5" customHeight="1" x14ac:dyDescent="0.35">
      <c r="C3" s="203"/>
      <c r="D3" s="203"/>
      <c r="E3" s="203"/>
      <c r="F3" s="203"/>
    </row>
    <row r="4" spans="3:6" ht="14.5" customHeight="1" x14ac:dyDescent="0.35">
      <c r="C4" s="203"/>
      <c r="D4" s="203"/>
      <c r="E4" s="203"/>
      <c r="F4" s="203"/>
    </row>
    <row r="8" spans="3:6" ht="15" thickBot="1" x14ac:dyDescent="0.4">
      <c r="C8" s="34" t="s">
        <v>38</v>
      </c>
      <c r="D8" s="34" t="s">
        <v>39</v>
      </c>
    </row>
    <row r="9" spans="3:6" x14ac:dyDescent="0.35">
      <c r="C9" s="35" t="s">
        <v>23</v>
      </c>
      <c r="D9" s="36" t="s">
        <v>40</v>
      </c>
    </row>
    <row r="10" spans="3:6" x14ac:dyDescent="0.35">
      <c r="C10" s="37" t="s">
        <v>24</v>
      </c>
      <c r="D10" s="38" t="s">
        <v>41</v>
      </c>
    </row>
    <row r="11" spans="3:6" x14ac:dyDescent="0.35">
      <c r="C11" s="37" t="s">
        <v>42</v>
      </c>
      <c r="D11" s="38" t="s">
        <v>43</v>
      </c>
    </row>
    <row r="12" spans="3:6" x14ac:dyDescent="0.35">
      <c r="C12" s="37" t="s">
        <v>20</v>
      </c>
      <c r="D12" s="38" t="s">
        <v>44</v>
      </c>
    </row>
    <row r="13" spans="3:6" x14ac:dyDescent="0.35">
      <c r="C13" s="37" t="s">
        <v>45</v>
      </c>
      <c r="D13" s="38" t="s">
        <v>46</v>
      </c>
    </row>
    <row r="14" spans="3:6" x14ac:dyDescent="0.35">
      <c r="C14" s="37" t="s">
        <v>47</v>
      </c>
      <c r="D14" s="38" t="s">
        <v>48</v>
      </c>
    </row>
    <row r="15" spans="3:6" x14ac:dyDescent="0.35">
      <c r="C15" s="37" t="s">
        <v>28</v>
      </c>
      <c r="D15" s="38" t="s">
        <v>49</v>
      </c>
    </row>
    <row r="16" spans="3:6" x14ac:dyDescent="0.35">
      <c r="C16" s="37" t="s">
        <v>21</v>
      </c>
      <c r="D16" s="38" t="s">
        <v>50</v>
      </c>
    </row>
    <row r="17" spans="3:4" x14ac:dyDescent="0.35">
      <c r="C17" s="37" t="s">
        <v>30</v>
      </c>
      <c r="D17" s="38" t="s">
        <v>51</v>
      </c>
    </row>
    <row r="18" spans="3:4" x14ac:dyDescent="0.35">
      <c r="C18" s="37" t="s">
        <v>26</v>
      </c>
      <c r="D18" s="38" t="s">
        <v>52</v>
      </c>
    </row>
    <row r="19" spans="3:4" x14ac:dyDescent="0.35">
      <c r="C19" s="37" t="s">
        <v>53</v>
      </c>
      <c r="D19" s="38" t="s">
        <v>54</v>
      </c>
    </row>
    <row r="20" spans="3:4" x14ac:dyDescent="0.35">
      <c r="C20" s="37" t="s">
        <v>55</v>
      </c>
      <c r="D20" s="38" t="s">
        <v>56</v>
      </c>
    </row>
    <row r="21" spans="3:4" x14ac:dyDescent="0.35">
      <c r="C21" s="37" t="s">
        <v>57</v>
      </c>
      <c r="D21" s="38" t="s">
        <v>58</v>
      </c>
    </row>
    <row r="22" spans="3:4" x14ac:dyDescent="0.35">
      <c r="C22" s="37" t="s">
        <v>59</v>
      </c>
      <c r="D22" s="38" t="s">
        <v>60</v>
      </c>
    </row>
    <row r="23" spans="3:4" x14ac:dyDescent="0.35">
      <c r="C23" s="37" t="s">
        <v>31</v>
      </c>
      <c r="D23" s="38" t="s">
        <v>61</v>
      </c>
    </row>
    <row r="24" spans="3:4" x14ac:dyDescent="0.35">
      <c r="C24" s="37" t="s">
        <v>62</v>
      </c>
      <c r="D24" s="38" t="s">
        <v>63</v>
      </c>
    </row>
    <row r="25" spans="3:4" x14ac:dyDescent="0.35">
      <c r="C25" s="37" t="s">
        <v>64</v>
      </c>
      <c r="D25" s="38" t="s">
        <v>65</v>
      </c>
    </row>
    <row r="26" spans="3:4" x14ac:dyDescent="0.35">
      <c r="C26" s="37" t="s">
        <v>25</v>
      </c>
      <c r="D26" s="38" t="s">
        <v>66</v>
      </c>
    </row>
    <row r="27" spans="3:4" x14ac:dyDescent="0.35">
      <c r="C27" s="37" t="s">
        <v>67</v>
      </c>
      <c r="D27" s="38" t="s">
        <v>68</v>
      </c>
    </row>
    <row r="28" spans="3:4" x14ac:dyDescent="0.35">
      <c r="C28" s="37" t="s">
        <v>32</v>
      </c>
      <c r="D28" s="38" t="s">
        <v>69</v>
      </c>
    </row>
    <row r="29" spans="3:4" x14ac:dyDescent="0.35">
      <c r="C29" s="37" t="s">
        <v>70</v>
      </c>
      <c r="D29" s="38" t="s">
        <v>71</v>
      </c>
    </row>
    <row r="30" spans="3:4" x14ac:dyDescent="0.35">
      <c r="C30" s="37" t="s">
        <v>22</v>
      </c>
      <c r="D30" s="38" t="s">
        <v>72</v>
      </c>
    </row>
    <row r="31" spans="3:4" x14ac:dyDescent="0.35">
      <c r="C31" s="37" t="s">
        <v>73</v>
      </c>
      <c r="D31" s="38" t="s">
        <v>74</v>
      </c>
    </row>
    <row r="32" spans="3:4" x14ac:dyDescent="0.35">
      <c r="C32" s="37" t="s">
        <v>29</v>
      </c>
      <c r="D32" s="38" t="s">
        <v>75</v>
      </c>
    </row>
    <row r="33" spans="1:5" x14ac:dyDescent="0.35">
      <c r="C33" s="37" t="s">
        <v>76</v>
      </c>
      <c r="D33" s="38" t="s">
        <v>77</v>
      </c>
    </row>
    <row r="34" spans="1:5" x14ac:dyDescent="0.35">
      <c r="C34" s="37" t="s">
        <v>78</v>
      </c>
      <c r="D34" s="38" t="s">
        <v>79</v>
      </c>
    </row>
    <row r="35" spans="1:5" x14ac:dyDescent="0.35">
      <c r="C35" s="37" t="s">
        <v>19</v>
      </c>
      <c r="D35" s="38" t="s">
        <v>80</v>
      </c>
    </row>
    <row r="36" spans="1:5" x14ac:dyDescent="0.35">
      <c r="C36" s="37" t="s">
        <v>27</v>
      </c>
      <c r="D36" s="38" t="s">
        <v>81</v>
      </c>
    </row>
    <row r="37" spans="1:5" x14ac:dyDescent="0.35">
      <c r="C37" s="37" t="s">
        <v>82</v>
      </c>
      <c r="D37" s="38" t="s">
        <v>83</v>
      </c>
    </row>
    <row r="38" spans="1:5" x14ac:dyDescent="0.35">
      <c r="C38" s="37" t="s">
        <v>84</v>
      </c>
      <c r="D38" s="38" t="s">
        <v>85</v>
      </c>
    </row>
    <row r="39" spans="1:5" x14ac:dyDescent="0.35">
      <c r="C39" s="37" t="s">
        <v>86</v>
      </c>
      <c r="D39" s="38" t="s">
        <v>87</v>
      </c>
    </row>
    <row r="40" spans="1:5" x14ac:dyDescent="0.35">
      <c r="C40" s="37" t="s">
        <v>88</v>
      </c>
      <c r="D40" s="38" t="s">
        <v>77</v>
      </c>
    </row>
    <row r="41" spans="1:5" x14ac:dyDescent="0.35">
      <c r="C41" s="37" t="s">
        <v>89</v>
      </c>
      <c r="D41" s="38" t="s">
        <v>90</v>
      </c>
    </row>
    <row r="42" spans="1:5" x14ac:dyDescent="0.35">
      <c r="C42" s="37" t="s">
        <v>91</v>
      </c>
      <c r="D42" s="38" t="s">
        <v>92</v>
      </c>
    </row>
    <row r="43" spans="1:5" x14ac:dyDescent="0.35">
      <c r="C43" s="37" t="s">
        <v>93</v>
      </c>
      <c r="D43" s="38" t="s">
        <v>94</v>
      </c>
    </row>
    <row r="46" spans="1:5" ht="18.5" x14ac:dyDescent="0.45">
      <c r="A46" s="39" t="s">
        <v>95</v>
      </c>
      <c r="B46" s="39"/>
      <c r="C46" s="39"/>
      <c r="D46" s="39"/>
      <c r="E46" s="3"/>
    </row>
  </sheetData>
  <mergeCells count="1">
    <mergeCell ref="C2:F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  <pageSetUpPr autoPageBreaks="0"/>
  </sheetPr>
  <dimension ref="B1:BX48"/>
  <sheetViews>
    <sheetView topLeftCell="AQ9" zoomScale="35" zoomScaleNormal="60" workbookViewId="0">
      <selection activeCell="AQ16" activeCellId="1" sqref="A13:XFD13 A16:XFD16"/>
    </sheetView>
  </sheetViews>
  <sheetFormatPr defaultColWidth="9.1796875" defaultRowHeight="14.5" x14ac:dyDescent="0.35"/>
  <cols>
    <col min="1" max="1" width="9.1796875" style="3"/>
    <col min="2" max="2" width="50.81640625" style="3" customWidth="1"/>
    <col min="3" max="3" width="9.1796875" style="3"/>
    <col min="4" max="4" width="10.81640625" style="3" bestFit="1" customWidth="1"/>
    <col min="5" max="5" width="9.1796875" style="3"/>
    <col min="6" max="6" width="10.81640625" style="3" bestFit="1" customWidth="1"/>
    <col min="7" max="7" width="9.1796875" style="3"/>
    <col min="8" max="8" width="10.81640625" style="3" bestFit="1" customWidth="1"/>
    <col min="9" max="9" width="9.1796875" style="3"/>
    <col min="10" max="10" width="10.81640625" style="3" bestFit="1" customWidth="1"/>
    <col min="11" max="11" width="9.1796875" style="3"/>
    <col min="12" max="12" width="10.81640625" style="3" bestFit="1" customWidth="1"/>
    <col min="13" max="13" width="9.1796875" style="3"/>
    <col min="14" max="14" width="10.81640625" style="3" bestFit="1" customWidth="1"/>
    <col min="15" max="15" width="9.1796875" style="3"/>
    <col min="16" max="16" width="10.81640625" style="3" bestFit="1" customWidth="1"/>
    <col min="17" max="17" width="14.1796875" style="2" customWidth="1"/>
    <col min="18" max="18" width="16.453125" style="3" bestFit="1" customWidth="1"/>
    <col min="19" max="19" width="12.26953125" style="3" customWidth="1"/>
    <col min="20" max="20" width="9.1796875" style="3"/>
    <col min="21" max="21" width="44.1796875" style="3" customWidth="1"/>
    <col min="22" max="22" width="10.453125" style="3" bestFit="1" customWidth="1"/>
    <col min="23" max="23" width="9.1796875" style="3"/>
    <col min="24" max="24" width="14.1796875" style="3" bestFit="1" customWidth="1"/>
    <col min="25" max="25" width="10.453125" style="3" bestFit="1" customWidth="1"/>
    <col min="26" max="26" width="9.1796875" style="3"/>
    <col min="27" max="27" width="14.1796875" style="3" bestFit="1" customWidth="1"/>
    <col min="28" max="28" width="10.453125" style="3" bestFit="1" customWidth="1"/>
    <col min="29" max="29" width="9.1796875" style="3"/>
    <col min="30" max="30" width="14.1796875" style="3" bestFit="1" customWidth="1"/>
    <col min="31" max="31" width="10.453125" style="3" bestFit="1" customWidth="1"/>
    <col min="32" max="32" width="9.1796875" style="3"/>
    <col min="33" max="33" width="14.1796875" style="3" bestFit="1" customWidth="1"/>
    <col min="34" max="34" width="10.453125" style="3" bestFit="1" customWidth="1"/>
    <col min="35" max="35" width="9.1796875" style="3"/>
    <col min="36" max="36" width="14.1796875" style="3" bestFit="1" customWidth="1"/>
    <col min="37" max="37" width="10.453125" style="3" bestFit="1" customWidth="1"/>
    <col min="38" max="38" width="9.1796875" style="3"/>
    <col min="39" max="39" width="14.1796875" style="3" bestFit="1" customWidth="1"/>
    <col min="40" max="40" width="10.453125" style="3" bestFit="1" customWidth="1"/>
    <col min="41" max="41" width="9.1796875" style="3"/>
    <col min="42" max="42" width="14.1796875" style="3" bestFit="1" customWidth="1"/>
    <col min="43" max="43" width="26.1796875" style="2" customWidth="1"/>
    <col min="44" max="44" width="25.26953125" style="3" bestFit="1" customWidth="1"/>
    <col min="45" max="45" width="9.453125" style="3" bestFit="1" customWidth="1"/>
    <col min="46" max="46" width="9.1796875" style="3"/>
    <col min="47" max="47" width="51.1796875" style="3" bestFit="1" customWidth="1"/>
    <col min="48" max="50" width="9.1796875" style="3"/>
    <col min="51" max="51" width="10" style="3" hidden="1" customWidth="1"/>
    <col min="52" max="52" width="14" style="3" bestFit="1" customWidth="1"/>
    <col min="53" max="53" width="9.1796875" style="3"/>
    <col min="54" max="54" width="6.81640625" style="3" bestFit="1" customWidth="1"/>
    <col min="55" max="55" width="10" style="3" hidden="1" customWidth="1"/>
    <col min="56" max="56" width="10.453125" style="3" customWidth="1"/>
    <col min="57" max="58" width="9.1796875" style="3"/>
    <col min="59" max="59" width="0" style="3" hidden="1" customWidth="1"/>
    <col min="60" max="62" width="9.1796875" style="3"/>
    <col min="63" max="63" width="0" style="3" hidden="1" customWidth="1"/>
    <col min="64" max="66" width="9.1796875" style="3"/>
    <col min="67" max="67" width="0" style="3" hidden="1" customWidth="1"/>
    <col min="68" max="70" width="9.1796875" style="3"/>
    <col min="71" max="71" width="0" style="3" hidden="1" customWidth="1"/>
    <col min="72" max="75" width="9.1796875" style="3"/>
    <col min="76" max="76" width="14" style="3" bestFit="1" customWidth="1"/>
    <col min="77" max="16384" width="9.1796875" style="3"/>
  </cols>
  <sheetData>
    <row r="1" spans="2:76" ht="15" thickBot="1" x14ac:dyDescent="0.4">
      <c r="C1" s="218" t="s">
        <v>109</v>
      </c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V1" s="218" t="s">
        <v>110</v>
      </c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52"/>
    </row>
    <row r="2" spans="2:76" ht="15.5" x14ac:dyDescent="0.35">
      <c r="C2" s="215">
        <f>TC!B3</f>
        <v>45928</v>
      </c>
      <c r="D2" s="217"/>
      <c r="E2" s="215">
        <f>C2+1</f>
        <v>45929</v>
      </c>
      <c r="F2" s="217"/>
      <c r="G2" s="215">
        <f t="shared" ref="G2" si="0">E2+1</f>
        <v>45930</v>
      </c>
      <c r="H2" s="217"/>
      <c r="I2" s="215">
        <f t="shared" ref="I2" si="1">G2+1</f>
        <v>45931</v>
      </c>
      <c r="J2" s="217"/>
      <c r="K2" s="215">
        <f t="shared" ref="K2" si="2">I2+1</f>
        <v>45932</v>
      </c>
      <c r="L2" s="217"/>
      <c r="M2" s="215">
        <f t="shared" ref="M2" si="3">K2+1</f>
        <v>45933</v>
      </c>
      <c r="N2" s="217"/>
      <c r="O2" s="215">
        <f t="shared" ref="O2" si="4">M2+1</f>
        <v>45934</v>
      </c>
      <c r="P2" s="217"/>
      <c r="V2" s="215">
        <f>TC!B3</f>
        <v>45928</v>
      </c>
      <c r="W2" s="216"/>
      <c r="X2" s="217"/>
      <c r="Y2" s="215">
        <f>V2+1</f>
        <v>45929</v>
      </c>
      <c r="Z2" s="216"/>
      <c r="AA2" s="217"/>
      <c r="AB2" s="215">
        <f>Y2+1</f>
        <v>45930</v>
      </c>
      <c r="AC2" s="216"/>
      <c r="AD2" s="217"/>
      <c r="AE2" s="215">
        <f>AB2+1</f>
        <v>45931</v>
      </c>
      <c r="AF2" s="216"/>
      <c r="AG2" s="217"/>
      <c r="AH2" s="215">
        <f>AE2+1</f>
        <v>45932</v>
      </c>
      <c r="AI2" s="216"/>
      <c r="AJ2" s="217"/>
      <c r="AK2" s="215">
        <f>AH2+1</f>
        <v>45933</v>
      </c>
      <c r="AL2" s="216"/>
      <c r="AM2" s="217"/>
      <c r="AN2" s="215">
        <f>AK2+1</f>
        <v>45934</v>
      </c>
      <c r="AO2" s="216"/>
      <c r="AP2" s="217"/>
      <c r="AV2" s="76">
        <f>AW2-1</f>
        <v>45927</v>
      </c>
      <c r="AW2" s="204">
        <f>TC!B3</f>
        <v>45928</v>
      </c>
      <c r="AX2" s="205"/>
      <c r="AY2" s="205"/>
      <c r="AZ2" s="206"/>
      <c r="BA2" s="204">
        <f>AW2+1</f>
        <v>45929</v>
      </c>
      <c r="BB2" s="205"/>
      <c r="BC2" s="205"/>
      <c r="BD2" s="206"/>
      <c r="BE2" s="204">
        <f t="shared" ref="BE2" si="5">BA2+1</f>
        <v>45930</v>
      </c>
      <c r="BF2" s="205"/>
      <c r="BG2" s="205"/>
      <c r="BH2" s="206"/>
      <c r="BI2" s="204">
        <f t="shared" ref="BI2" si="6">BE2+1</f>
        <v>45931</v>
      </c>
      <c r="BJ2" s="205"/>
      <c r="BK2" s="205"/>
      <c r="BL2" s="206"/>
      <c r="BM2" s="204">
        <f t="shared" ref="BM2" si="7">BI2+1</f>
        <v>45932</v>
      </c>
      <c r="BN2" s="205"/>
      <c r="BO2" s="205"/>
      <c r="BP2" s="206"/>
      <c r="BQ2" s="204">
        <f t="shared" ref="BQ2" si="8">BM2+1</f>
        <v>45933</v>
      </c>
      <c r="BR2" s="205"/>
      <c r="BS2" s="205"/>
      <c r="BT2" s="206"/>
      <c r="BU2" s="204">
        <f t="shared" ref="BU2" si="9">BQ2+1</f>
        <v>45934</v>
      </c>
      <c r="BV2" s="205"/>
      <c r="BW2" s="205"/>
      <c r="BX2" s="206"/>
    </row>
    <row r="3" spans="2:76" ht="18.5" x14ac:dyDescent="0.45">
      <c r="B3" s="53"/>
      <c r="C3" s="212" t="s">
        <v>111</v>
      </c>
      <c r="D3" s="214"/>
      <c r="E3" s="212" t="s">
        <v>112</v>
      </c>
      <c r="F3" s="214"/>
      <c r="G3" s="212" t="s">
        <v>113</v>
      </c>
      <c r="H3" s="214"/>
      <c r="I3" s="212" t="s">
        <v>114</v>
      </c>
      <c r="J3" s="214"/>
      <c r="K3" s="212" t="s">
        <v>115</v>
      </c>
      <c r="L3" s="214"/>
      <c r="M3" s="212" t="s">
        <v>116</v>
      </c>
      <c r="N3" s="214"/>
      <c r="O3" s="212" t="s">
        <v>117</v>
      </c>
      <c r="P3" s="214"/>
      <c r="U3" s="53"/>
      <c r="V3" s="212" t="s">
        <v>0</v>
      </c>
      <c r="W3" s="213"/>
      <c r="X3" s="214"/>
      <c r="Y3" s="212" t="s">
        <v>1</v>
      </c>
      <c r="Z3" s="213"/>
      <c r="AA3" s="214"/>
      <c r="AB3" s="212" t="s">
        <v>2</v>
      </c>
      <c r="AC3" s="213"/>
      <c r="AD3" s="214"/>
      <c r="AE3" s="212" t="s">
        <v>3</v>
      </c>
      <c r="AF3" s="213"/>
      <c r="AG3" s="214"/>
      <c r="AH3" s="212" t="s">
        <v>4</v>
      </c>
      <c r="AI3" s="213"/>
      <c r="AJ3" s="214"/>
      <c r="AK3" s="212" t="s">
        <v>5</v>
      </c>
      <c r="AL3" s="213"/>
      <c r="AM3" s="214"/>
      <c r="AN3" s="212" t="s">
        <v>6</v>
      </c>
      <c r="AO3" s="213"/>
      <c r="AP3" s="214"/>
      <c r="AU3" s="53"/>
      <c r="AV3" s="77" t="s">
        <v>117</v>
      </c>
      <c r="AW3" s="207" t="s">
        <v>111</v>
      </c>
      <c r="AX3" s="208"/>
      <c r="AY3" s="78"/>
      <c r="AZ3" s="79"/>
      <c r="BA3" s="209" t="s">
        <v>112</v>
      </c>
      <c r="BB3" s="210"/>
      <c r="BC3" s="210"/>
      <c r="BD3" s="211"/>
      <c r="BE3" s="209" t="s">
        <v>113</v>
      </c>
      <c r="BF3" s="210"/>
      <c r="BG3" s="210"/>
      <c r="BH3" s="211"/>
      <c r="BI3" s="209" t="s">
        <v>114</v>
      </c>
      <c r="BJ3" s="210"/>
      <c r="BK3" s="210"/>
      <c r="BL3" s="211"/>
      <c r="BM3" s="209" t="s">
        <v>115</v>
      </c>
      <c r="BN3" s="210"/>
      <c r="BO3" s="210"/>
      <c r="BP3" s="211"/>
      <c r="BQ3" s="209" t="s">
        <v>116</v>
      </c>
      <c r="BR3" s="210"/>
      <c r="BS3" s="210"/>
      <c r="BT3" s="211"/>
      <c r="BU3" s="209" t="s">
        <v>117</v>
      </c>
      <c r="BV3" s="210"/>
      <c r="BW3" s="210"/>
      <c r="BX3" s="211"/>
    </row>
    <row r="4" spans="2:76" ht="15" thickBot="1" x14ac:dyDescent="0.4">
      <c r="B4" s="53"/>
      <c r="C4" s="65" t="s">
        <v>118</v>
      </c>
      <c r="D4" s="66" t="s">
        <v>119</v>
      </c>
      <c r="E4" s="65" t="s">
        <v>118</v>
      </c>
      <c r="F4" s="66" t="s">
        <v>119</v>
      </c>
      <c r="G4" s="65" t="s">
        <v>118</v>
      </c>
      <c r="H4" s="66" t="s">
        <v>119</v>
      </c>
      <c r="I4" s="65" t="s">
        <v>118</v>
      </c>
      <c r="J4" s="66" t="s">
        <v>119</v>
      </c>
      <c r="K4" s="65" t="s">
        <v>118</v>
      </c>
      <c r="L4" s="66" t="s">
        <v>119</v>
      </c>
      <c r="M4" s="65" t="s">
        <v>118</v>
      </c>
      <c r="N4" s="66" t="s">
        <v>119</v>
      </c>
      <c r="O4" s="65" t="s">
        <v>118</v>
      </c>
      <c r="P4" s="66" t="s">
        <v>119</v>
      </c>
      <c r="Q4" s="54" t="s">
        <v>120</v>
      </c>
      <c r="R4" s="4" t="s">
        <v>121</v>
      </c>
      <c r="S4" s="55" t="s">
        <v>10</v>
      </c>
      <c r="U4" s="53"/>
      <c r="V4" s="69" t="s">
        <v>8</v>
      </c>
      <c r="W4" s="68" t="s">
        <v>122</v>
      </c>
      <c r="X4" s="70" t="s">
        <v>123</v>
      </c>
      <c r="Y4" s="69" t="s">
        <v>8</v>
      </c>
      <c r="Z4" s="68" t="s">
        <v>122</v>
      </c>
      <c r="AA4" s="70" t="s">
        <v>123</v>
      </c>
      <c r="AB4" s="69" t="s">
        <v>8</v>
      </c>
      <c r="AC4" s="68" t="s">
        <v>122</v>
      </c>
      <c r="AD4" s="70" t="s">
        <v>123</v>
      </c>
      <c r="AE4" s="69" t="s">
        <v>8</v>
      </c>
      <c r="AF4" s="68" t="s">
        <v>122</v>
      </c>
      <c r="AG4" s="70" t="s">
        <v>123</v>
      </c>
      <c r="AH4" s="69" t="s">
        <v>8</v>
      </c>
      <c r="AI4" s="68" t="s">
        <v>122</v>
      </c>
      <c r="AJ4" s="70" t="s">
        <v>123</v>
      </c>
      <c r="AK4" s="69" t="s">
        <v>8</v>
      </c>
      <c r="AL4" s="68" t="s">
        <v>122</v>
      </c>
      <c r="AM4" s="70" t="s">
        <v>123</v>
      </c>
      <c r="AN4" s="69" t="s">
        <v>8</v>
      </c>
      <c r="AO4" s="68" t="s">
        <v>122</v>
      </c>
      <c r="AP4" s="70" t="s">
        <v>123</v>
      </c>
      <c r="AQ4" s="52" t="s">
        <v>124</v>
      </c>
      <c r="AR4" s="52" t="s">
        <v>125</v>
      </c>
      <c r="AS4" s="4" t="s">
        <v>127</v>
      </c>
      <c r="AU4" s="53"/>
      <c r="AV4" s="80" t="s">
        <v>101</v>
      </c>
      <c r="AW4" s="65" t="s">
        <v>129</v>
      </c>
      <c r="AX4" s="81" t="s">
        <v>130</v>
      </c>
      <c r="AY4" s="78">
        <v>1</v>
      </c>
      <c r="AZ4" s="66" t="s">
        <v>131</v>
      </c>
      <c r="BA4" s="83" t="s">
        <v>129</v>
      </c>
      <c r="BB4" s="81" t="s">
        <v>130</v>
      </c>
      <c r="BC4" s="82"/>
      <c r="BD4" s="66" t="s">
        <v>131</v>
      </c>
      <c r="BE4" s="83" t="s">
        <v>129</v>
      </c>
      <c r="BF4" s="81" t="s">
        <v>130</v>
      </c>
      <c r="BG4" s="82"/>
      <c r="BH4" s="84" t="s">
        <v>131</v>
      </c>
      <c r="BI4" s="65" t="s">
        <v>129</v>
      </c>
      <c r="BJ4" s="81" t="s">
        <v>130</v>
      </c>
      <c r="BK4" s="82"/>
      <c r="BL4" s="66" t="s">
        <v>131</v>
      </c>
      <c r="BM4" s="83" t="s">
        <v>129</v>
      </c>
      <c r="BN4" s="81" t="s">
        <v>130</v>
      </c>
      <c r="BO4" s="82"/>
      <c r="BP4" s="84" t="s">
        <v>131</v>
      </c>
      <c r="BQ4" s="65" t="s">
        <v>129</v>
      </c>
      <c r="BR4" s="81" t="s">
        <v>130</v>
      </c>
      <c r="BS4" s="82"/>
      <c r="BT4" s="66" t="s">
        <v>131</v>
      </c>
      <c r="BU4" s="83" t="s">
        <v>129</v>
      </c>
      <c r="BV4" s="81" t="s">
        <v>130</v>
      </c>
      <c r="BW4" s="85" t="s">
        <v>101</v>
      </c>
      <c r="BX4" s="66" t="s">
        <v>131</v>
      </c>
    </row>
    <row r="5" spans="2:76" ht="21" x14ac:dyDescent="0.45">
      <c r="B5" s="102" t="str">
        <f>TC!A7</f>
        <v>Ali Abdullah Al-Ghamdi</v>
      </c>
      <c r="C5" s="57">
        <f>IFERROR(VLOOKUP(B5,'DAS Sun'!$F$9:$O$50,10,0),"Off")</f>
        <v>0.21250000000000002</v>
      </c>
      <c r="D5" s="58">
        <f>TC!E7</f>
        <v>0.21250000000000002</v>
      </c>
      <c r="E5" s="57">
        <f>IFERROR(VLOOKUP(B5,'DAS Mon'!$F$9:$O$44,10,0),"Off")</f>
        <v>0.41666666666666674</v>
      </c>
      <c r="F5" s="58">
        <f>TC!I7</f>
        <v>0.41666666666666674</v>
      </c>
      <c r="G5" s="57">
        <f>IFERROR(VLOOKUP(B5,'DAS Tue'!$F$9:$O$44,10,0),"Off")</f>
        <v>0.20833333333333331</v>
      </c>
      <c r="H5" s="58">
        <f>TC!M7</f>
        <v>0.20833333333333331</v>
      </c>
      <c r="I5" s="57">
        <f>IFERROR(VLOOKUP(B5,'DAS Wed'!$F$9:$O$50,10,0),"Off")</f>
        <v>0.4291666666666667</v>
      </c>
      <c r="J5" s="58">
        <f>TC!Q7</f>
        <v>0.4291666666666667</v>
      </c>
      <c r="K5" s="57">
        <f>IFERROR(VLOOKUP(B5,'DAS Thu'!$F$9:$O$47,10,0),"Off")</f>
        <v>0.49791666666666667</v>
      </c>
      <c r="L5" s="58">
        <f>TC!U7</f>
        <v>0.49791666666666667</v>
      </c>
      <c r="M5" s="57" t="str">
        <f>IFERROR(VLOOKUP(B5,'DAS Fri'!$F$9:$O$46,10,0),"Off")</f>
        <v>Off</v>
      </c>
      <c r="N5" s="58">
        <f>TC!Y7</f>
        <v>0</v>
      </c>
      <c r="O5" s="57" t="str">
        <f>IFERROR(VLOOKUP(B5,'DAS Sat'!$F$9:$O$48,10,0),"Off")</f>
        <v>Off</v>
      </c>
      <c r="P5" s="58">
        <f>TC!AC7</f>
        <v>0</v>
      </c>
      <c r="Q5" s="61">
        <f>SUM(C5,E5,G5,I5,K5,M5,O5)</f>
        <v>1.7645833333333334</v>
      </c>
      <c r="R5" s="56">
        <f t="shared" ref="R5:R35" si="10">P5+N5+L5+J5+H5+F5+D5</f>
        <v>1.7645833333333334</v>
      </c>
      <c r="S5" s="97">
        <f>COUNTIF(C5:P5,"Off")</f>
        <v>2</v>
      </c>
      <c r="T5" s="56">
        <f>R5-Q5</f>
        <v>0</v>
      </c>
      <c r="U5" s="102" t="str">
        <f>TC!A7</f>
        <v>Ali Abdullah Al-Ghamdi</v>
      </c>
      <c r="V5" s="99" t="str">
        <f>IFERROR(VLOOKUP(U5,'DAS Sun'!$F$12:$P$50,11,0),"Off")</f>
        <v>TC1</v>
      </c>
      <c r="W5" s="100" t="str">
        <f>IF(V5="TC1","7:40",IF(V5="TC2","2:40",IF(V5="TC3","2:40",IF(V5="TC4","2:40",IF(V5="TC5","7:40",IF(V5="TC6","7:40",IF(V5="TC7","3:50",IF(V5="TC8","3:50",IF(V5="TC9","3:50",IF(V5="TC10","3:50",IF(V5="TC11","3:50",IF(V5="TC12","3:50",IF(V5="TC13","3:50",IF(V5="TC14","3:50",IF(V5="SP-D","0",IF(V5="SP-H","0",))))))))))))))))</f>
        <v>7:40</v>
      </c>
      <c r="X5" s="98" t="str">
        <f>IF(V5="TC1","YES",IF(V5="TC7","YES",IF(V5="TC9","YES",IF(V5="TC11","YES",IF(V5="TC13","YES",IF(V5="TC15","YES",IF(V5="SP-R","YES",)))))))</f>
        <v>YES</v>
      </c>
      <c r="Y5" s="99" t="str">
        <f>IFERROR(VLOOKUP(U5,'DAS Mon'!$F$9:$P$44,11,0),"Off")</f>
        <v>SP-R</v>
      </c>
      <c r="Z5" s="100">
        <f>IF(Y5="TC1","7:40",IF(Y5="TC2","2:40",IF(Y5="TC3","2:40",IF(Y5="TC4","2:40",IF(Y5="TC5","7:40",IF(Y5="TC6","7:40",IF(Y5="TC7","3:50",IF(Y5="TC8","3:50",IF(Y5="TC9","3:50",IF(Y5="TC10","3:50",IF(Y5="TC11","3:50",IF(Y5="TC12","3:50",IF(Y5="TC13","3:50",IF(Y5="TC14","3:50",IF(Y5="SP-D","0",IF(Y5="SP-H","0",))))))))))))))))</f>
        <v>0</v>
      </c>
      <c r="AA5" s="98" t="str">
        <f>IF(Y5="TC1","YES",IF(Y5="TC7","YES",IF(Y5="TC9","YES",IF(Y5="TC11","YES",IF(Y5="TC13","YES",IF(Y5="TC15","YES",IF(Y5="SP-R","YES",)))))))</f>
        <v>YES</v>
      </c>
      <c r="AB5" s="99" t="str">
        <f>IFERROR(VLOOKUP(U5,'DAS Tue'!$F$9:$P$44,11,0),"Off")</f>
        <v>TC4</v>
      </c>
      <c r="AC5" s="100" t="str">
        <f>IF(AB5="TC1","7:40",IF(AB5="TC2","2:40",IF(AB5="TC3","2:40",IF(AB5="TC4","2:40",IF(AB5="TC5","7:40",IF(AB5="TC6","7:40",IF(AB5="TC7","3:50",IF(AB5="TC8","3:50",IF(AB5="TC9","3:50",IF(AB5="TC10","3:50",IF(AB5="TC11","3:50",IF(AB5="TC12","3:50",IF(AB5="TC13","3:50",IF(AB5="TC14","3:50",IF(AB5="SP-D","0",IF(AB5="SP-H","0",))))))))))))))))</f>
        <v>2:40</v>
      </c>
      <c r="AD5" s="98">
        <f>IF(AB5="TC1","YES",IF(AB5="TC7","YES",IF(AB5="TC9","YES",IF(AB5="TC11","YES",IF(AB5="TC13","YES",IF(AB5="TC15","YES",IF(AB5="SP-R","YES",)))))))</f>
        <v>0</v>
      </c>
      <c r="AE5" s="99" t="str">
        <f>IFERROR(VLOOKUP(U5,'DAS Wed'!$F$11:$P$50,11,0),"Off")</f>
        <v>TC5&amp;12</v>
      </c>
      <c r="AF5" s="100">
        <f>IF(AE5="TC1","7:40",IF(AE5="TC2","2:40",IF(AE5="TC3","2:40",IF(AE5="TC4","2:40",IF(AE5="TC5","7:40",IF(AE5="TC6","7:40",IF(AE5="TC7","3:50",IF(AE5="TC8","3:50",IF(AE5="TC9","3:50",IF(AE5="TC10","3:50",IF(AE5="TC11","3:50",IF(AE5="TC12","3:50",IF(AE5="TC13","3:50",IF(AE5="TC14","3:50",IF(AE5="SP-D","0",IF(AE5="SP-H","0",))))))))))))))))</f>
        <v>0</v>
      </c>
      <c r="AG5" s="98">
        <f>IF(AE5="TC1","YES",IF(AE5="TC7","YES",IF(AE5="TC9","YES",IF(AE5="TC11","YES",IF(AE5="TC13","YES",IF(AE5="TC15","YES",IF(AE5="SP-R","YES",)))))))</f>
        <v>0</v>
      </c>
      <c r="AH5" s="99" t="str">
        <f>IFERROR(VLOOKUP(U5,'DAS Thu'!$F$9:$P$45,11,0),"Off")</f>
        <v>TC7&amp;16</v>
      </c>
      <c r="AI5" s="100">
        <f>IF(AH5="TC1","7:40",IF(AH5="TC2","2:40",IF(AH5="TC3","2:40",IF(AH5="TC4","2:40",IF(AH5="TC5","7:40",IF(AH5="TC6","7:40",IF(AH5="TC7","3:50",IF(AH5="TC8","3:50",IF(AH5="TC9","3:50",IF(AH5="TC10","3:50",IF(AH5="TC11","3:50",IF(AH5="TC12","3:50",IF(AH5="TC13","3:50",IF(AH5="TC14","3:50",IF(AH5="SP-D","0",IF(AH5="SP-H","0",))))))))))))))))</f>
        <v>0</v>
      </c>
      <c r="AJ5" s="98">
        <f>IF(AH5="TC1","YES",IF(AH5="TC7","YES",IF(AH5="TC9","YES",IF(AH5="TC11","YES",IF(AH5="TC13","YES",IF(AH5="TC15","YES",IF(AH5="SP-R","YES",)))))))</f>
        <v>0</v>
      </c>
      <c r="AK5" s="99" t="str">
        <f>IFERROR(VLOOKUP(U5,'DAS Fri'!$F$9:$P$46,11,0),"Off")</f>
        <v>Off</v>
      </c>
      <c r="AL5" s="100">
        <f>IF(AK5="TC1","7:40",IF(AK5="TC2","2:40",IF(AK5="TC3","2:40",IF(AK5="TC4","2:40",IF(AK5="TC5","7:40",IF(AK5="TC6","7:40",IF(AK5="TC7","3:50",IF(AK5="TC8","3:50",IF(AK5="TC9","3:50",IF(AK5="TC10","3:50",IF(AK5="TC11","3:50",IF(AK5="TC12","3:50",IF(AK5="TC13","3:50",IF(AK5="TC14","3:50",IF(AK5="SP-D","0",IF(AK5="SP-H","0",))))))))))))))))</f>
        <v>0</v>
      </c>
      <c r="AM5" s="98">
        <f>IF(AK5="TC7","YES",IF(AK5="TC9","YES",IF(AK5="TC11","YES",IF(AK5="TC13","YES",IF(AK5="TC15","YES",IF(AK5="SP-R","YES",))))))</f>
        <v>0</v>
      </c>
      <c r="AN5" s="99" t="str">
        <f>IFERROR(VLOOKUP(U5,'DAS Sat'!$F$20:$P$48,11,0),"Off")</f>
        <v>Off</v>
      </c>
      <c r="AO5" s="100">
        <f>IF(AN5="TC1","7:40",IF(AN5="TC2","2:40",IF(AN5="TC3","2:40",IF(AN5="TC4","2:40",IF(AN5="TC5","7:40",IF(AN5="TC6","7:40",IF(AN5="TC7","3:50",IF(AN5="TC8","3:50",IF(AN5="TC9","3:50",IF(AN5="TC10","3:50",IF(AN5="TC11","3:50",IF(AN5="TC12","3:50",IF(AN5="TC13","3:50",IF(AN5="TC14","3:50",IF(AN5="SP-D","0",IF(AN5="SP-H","0",))))))))))))))))</f>
        <v>0</v>
      </c>
      <c r="AP5" s="98">
        <f>IF(AN5="TC7","YES",IF(AN5="TC9","YES",IF(AN5="TC11","YES",IF(AN5="TC13","YES",IF(AN5="TC15","YES",IF(AN5="SP-R","YES",))))))</f>
        <v>0</v>
      </c>
      <c r="AQ5" s="61">
        <f>W5+Z5+AC5+AF5+AI5+AL5+AO5</f>
        <v>0.43055555555555552</v>
      </c>
      <c r="AR5" s="56">
        <v>0.63888888888888895</v>
      </c>
      <c r="AS5" s="101">
        <f>COUNTIF(V5:AP5,"Yes")</f>
        <v>2</v>
      </c>
      <c r="AU5" s="103" t="str">
        <f>TC!A7</f>
        <v>Ali Abdullah Al-Ghamdi</v>
      </c>
      <c r="AV5" s="3" t="e">
        <v>#VALUE!</v>
      </c>
      <c r="AW5" s="86">
        <f>IFERROR(VLOOKUP(AU5,'DAS Sun'!$F$11:$Q$60,12,0),"Off")</f>
        <v>0.14444444444444443</v>
      </c>
      <c r="AX5" s="87">
        <f>IFERROR(VLOOKUP(AU5,'DAS Sun'!$F$11:$R$60,13,0),"Off")</f>
        <v>0.35694444444444445</v>
      </c>
      <c r="AY5" s="88">
        <f>$AY$4-AX5</f>
        <v>0.64305555555555549</v>
      </c>
      <c r="AZ5" s="89" t="e">
        <f>AW5+#REF!</f>
        <v>#REF!</v>
      </c>
      <c r="BA5" s="90">
        <f>IFERROR(VLOOKUP(AU5,'DAS Mon'!$F$9:$Q$60,12,0),"Off")</f>
        <v>0.16666666666666666</v>
      </c>
      <c r="BB5" s="87">
        <f>IFERROR(VLOOKUP(AU5,'DAS Mon'!$F$9:$R$60,13,0),"Off")</f>
        <v>0.58333333333333337</v>
      </c>
      <c r="BC5" s="88">
        <f>$AY$4-BB5</f>
        <v>0.41666666666666663</v>
      </c>
      <c r="BD5" s="89">
        <f t="shared" ref="BD5:BD35" si="11">BA5+AY5</f>
        <v>0.80972222222222212</v>
      </c>
      <c r="BE5" s="90">
        <f>IFERROR(VLOOKUP(AU5,'DAS Tue'!$F$9:$Q$58,12,0),"Off")</f>
        <v>0.18680555555555556</v>
      </c>
      <c r="BF5" s="87">
        <f>IFERROR(VLOOKUP(AU5,'DAS Tue'!$F$9:$R$58,13,0),"Off")</f>
        <v>0.39513888888888887</v>
      </c>
      <c r="BG5" s="88">
        <f>$AY$4-BF5</f>
        <v>0.60486111111111107</v>
      </c>
      <c r="BH5" s="91">
        <f>BE5+BC5</f>
        <v>0.60347222222222219</v>
      </c>
      <c r="BI5" s="86">
        <f>IFERROR(VLOOKUP(AU5,'DAS Wed'!$F$11:$Q$60,12,0),"Off")</f>
        <v>0.3833333333333333</v>
      </c>
      <c r="BJ5" s="87">
        <f>IFERROR(VLOOKUP(AU5,'DAS Wed'!$F$11:$R$60,13,0),"Off")</f>
        <v>0.8125</v>
      </c>
      <c r="BK5" s="88">
        <f>$AY$4-BJ5</f>
        <v>0.1875</v>
      </c>
      <c r="BL5" s="89">
        <f>BI5+BG5</f>
        <v>0.98819444444444438</v>
      </c>
      <c r="BM5" s="90">
        <f>IFERROR(VLOOKUP(AU5,'DAS Thu'!$F$9:$Q$61,12,0),"Off")</f>
        <v>0.46736111111111112</v>
      </c>
      <c r="BN5" s="87">
        <f>IFERROR(VLOOKUP(AU5,'DAS Thu'!$F$9:$R$61,13,0),"Off")</f>
        <v>0.96527777777777779</v>
      </c>
      <c r="BO5" s="88">
        <f>$AY$4-BN5</f>
        <v>3.472222222222221E-2</v>
      </c>
      <c r="BP5" s="91">
        <f>BM5+BK5</f>
        <v>0.65486111111111112</v>
      </c>
      <c r="BQ5" s="86" t="str">
        <f>IFERROR(VLOOKUP(AU5,'DAS Fri'!$F$9:$Q$61,12,0),"Off")</f>
        <v>Off</v>
      </c>
      <c r="BR5" s="87" t="str">
        <f>IFERROR(VLOOKUP(AU5,'DAS Fri'!$F$9:$R$61,13,0),"Off")</f>
        <v>Off</v>
      </c>
      <c r="BS5" s="88" t="e">
        <f>$AY$4-BR5</f>
        <v>#VALUE!</v>
      </c>
      <c r="BT5" s="89" t="e">
        <f>BQ5+BO5</f>
        <v>#VALUE!</v>
      </c>
      <c r="BU5" s="90" t="str">
        <f>IFERROR(VLOOKUP(AU5,'DAS Sat'!$F$20:$Q$61,12,0),"Off")</f>
        <v>Off</v>
      </c>
      <c r="BV5" s="87" t="str">
        <f>IFERROR(VLOOKUP(AU5,'DAS Sat'!$F$20:$R$61,13,0),"Off")</f>
        <v>Off</v>
      </c>
      <c r="BW5" s="92" t="e">
        <f>$AY$4-BV5</f>
        <v>#VALUE!</v>
      </c>
      <c r="BX5" s="89" t="e">
        <f>BU5+BS5</f>
        <v>#VALUE!</v>
      </c>
    </row>
    <row r="6" spans="2:76" ht="21" x14ac:dyDescent="0.45">
      <c r="B6" s="102" t="str">
        <f>TC!A8</f>
        <v>Rajeh Hussein Al-Harith</v>
      </c>
      <c r="C6" s="57" t="str">
        <f>IFERROR(VLOOKUP(B6,'DAS Sun'!$F$9:$O$50,10,0),"Off")</f>
        <v>Off</v>
      </c>
      <c r="D6" s="58">
        <f>TC!E8</f>
        <v>0</v>
      </c>
      <c r="E6" s="57" t="str">
        <f>IFERROR(VLOOKUP(B6,'DAS Mon'!$F$9:$O$44,10,0),"Off")</f>
        <v>Off</v>
      </c>
      <c r="F6" s="58">
        <f>TC!I8</f>
        <v>0.21527777777777779</v>
      </c>
      <c r="G6" s="57" t="str">
        <f>IFERROR(VLOOKUP(B6,'DAS Tue'!$F$9:$O$44,10,0),"Off")</f>
        <v>Off</v>
      </c>
      <c r="H6" s="58">
        <f>TC!M8</f>
        <v>0.20833333333333337</v>
      </c>
      <c r="I6" s="57" t="str">
        <f>IFERROR(VLOOKUP(B6,'DAS Wed'!$F$9:$O$50,10,0),"Off")</f>
        <v>Off</v>
      </c>
      <c r="J6" s="58">
        <f>TC!Q8</f>
        <v>0.21250000000000002</v>
      </c>
      <c r="K6" s="57" t="str">
        <f>IFERROR(VLOOKUP(B6,'DAS Thu'!$F$9:$O$47,10,0),"Off")</f>
        <v>Off</v>
      </c>
      <c r="L6" s="58">
        <f>TC!U8</f>
        <v>0.41666666666666674</v>
      </c>
      <c r="M6" s="57" t="str">
        <f>IFERROR(VLOOKUP(B6,'DAS Fri'!$F$9:$O$46,10,0),"Off")</f>
        <v>Off</v>
      </c>
      <c r="N6" s="58">
        <f>TC!Y8</f>
        <v>0.20833333333333331</v>
      </c>
      <c r="O6" s="57" t="str">
        <f>IFERROR(VLOOKUP(B6,'DAS Sat'!$F$9:$O$48,10,0),"Off")</f>
        <v>Off</v>
      </c>
      <c r="P6" s="58">
        <f>TC!AC8</f>
        <v>0.21250000000000002</v>
      </c>
      <c r="Q6" s="61">
        <f t="shared" ref="Q6:Q35" si="12">SUM(C6,E6,G6,I6,K6,M6,O6)</f>
        <v>0</v>
      </c>
      <c r="R6" s="56">
        <f t="shared" si="10"/>
        <v>1.4736111111111114</v>
      </c>
      <c r="S6" s="97">
        <f t="shared" ref="S6:S35" si="13">COUNTIF(C6:P6,"Off")</f>
        <v>7</v>
      </c>
      <c r="T6" s="56">
        <f t="shared" ref="T6:T35" si="14">R6-Q6</f>
        <v>1.4736111111111114</v>
      </c>
      <c r="U6" s="102" t="str">
        <f>TC!A8</f>
        <v>Rajeh Hussein Al-Harith</v>
      </c>
      <c r="V6" s="99" t="str">
        <f>IFERROR(VLOOKUP(U6,'DAS Sun'!$F$12:$P$50,11,0),"Off")</f>
        <v>Off</v>
      </c>
      <c r="W6" s="100">
        <f t="shared" ref="W6:W35" si="15">IF(V6="TC1","7:40",IF(V6="TC2","2:40",IF(V6="TC3","2:40",IF(V6="TC4","2:40",IF(V6="TC5","7:40",IF(V6="TC6","7:40",IF(V6="TC7","3:50",IF(V6="TC8","3:50",IF(V6="TC9","3:50",IF(V6="TC10","3:50",IF(V6="TC11","3:50",IF(V6="TC12","3:50",IF(V6="TC13","3:50",IF(V6="TC14","3:50",IF(V6="SP-D","0",IF(V6="SP-H","0",))))))))))))))))</f>
        <v>0</v>
      </c>
      <c r="X6" s="98">
        <f t="shared" ref="X6:X35" si="16">IF(V6="TC1","YES",IF(V6="TC7","YES",IF(V6="TC9","YES",IF(V6="TC11","YES",IF(V6="TC13","YES",IF(V6="TC15","YES",IF(V6="SP-R","YES",)))))))</f>
        <v>0</v>
      </c>
      <c r="Y6" s="99" t="str">
        <f>IFERROR(VLOOKUP(U6,'DAS Mon'!$F$9:$P$44,11,0),"Off")</f>
        <v>Off</v>
      </c>
      <c r="Z6" s="100">
        <f t="shared" ref="Z6:Z35" si="17">IF(Y6="TC1","7:40",IF(Y6="TC2","2:40",IF(Y6="TC3","2:40",IF(Y6="TC4","2:40",IF(Y6="TC5","7:40",IF(Y6="TC6","7:40",IF(Y6="TC7","3:50",IF(Y6="TC8","3:50",IF(Y6="TC9","3:50",IF(Y6="TC10","3:50",IF(Y6="TC11","3:50",IF(Y6="TC12","3:50",IF(Y6="TC13","3:50",IF(Y6="TC14","3:50",IF(Y6="SP-D","0",IF(Y6="SP-H","0",))))))))))))))))</f>
        <v>0</v>
      </c>
      <c r="AA6" s="98">
        <f t="shared" ref="AA6:AA35" si="18">IF(Y6="TC1","YES",IF(Y6="TC7","YES",IF(Y6="TC9","YES",IF(Y6="TC11","YES",IF(Y6="TC13","YES",IF(Y6="TC15","YES",IF(Y6="SP-R","YES",)))))))</f>
        <v>0</v>
      </c>
      <c r="AB6" s="99" t="str">
        <f>IFERROR(VLOOKUP(U6,'DAS Tue'!$F$9:$P$44,11,0),"Off")</f>
        <v>Off</v>
      </c>
      <c r="AC6" s="100">
        <f t="shared" ref="AC6:AC35" si="19">IF(AB6="TC1","7:40",IF(AB6="TC2","2:40",IF(AB6="TC3","2:40",IF(AB6="TC4","2:40",IF(AB6="TC5","7:40",IF(AB6="TC6","7:40",IF(AB6="TC7","3:50",IF(AB6="TC8","3:50",IF(AB6="TC9","3:50",IF(AB6="TC10","3:50",IF(AB6="TC11","3:50",IF(AB6="TC12","3:50",IF(AB6="TC13","3:50",IF(AB6="TC14","3:50",IF(AB6="SP-D","0",IF(AB6="SP-H","0",))))))))))))))))</f>
        <v>0</v>
      </c>
      <c r="AD6" s="98">
        <f t="shared" ref="AD6:AD35" si="20">IF(AB6="TC1","YES",IF(AB6="TC7","YES",IF(AB6="TC9","YES",IF(AB6="TC11","YES",IF(AB6="TC13","YES",IF(AB6="TC15","YES",IF(AB6="SP-R","YES",)))))))</f>
        <v>0</v>
      </c>
      <c r="AE6" s="99" t="str">
        <f>IFERROR(VLOOKUP(U6,'DAS Wed'!$F$11:$P$50,11,0),"Off")</f>
        <v>Off</v>
      </c>
      <c r="AF6" s="100">
        <f t="shared" ref="AF6:AF35" si="21">IF(AE6="TC1","7:40",IF(AE6="TC2","2:40",IF(AE6="TC3","2:40",IF(AE6="TC4","2:40",IF(AE6="TC5","7:40",IF(AE6="TC6","7:40",IF(AE6="TC7","3:50",IF(AE6="TC8","3:50",IF(AE6="TC9","3:50",IF(AE6="TC10","3:50",IF(AE6="TC11","3:50",IF(AE6="TC12","3:50",IF(AE6="TC13","3:50",IF(AE6="TC14","3:50",IF(AE6="SP-D","0",IF(AE6="SP-H","0",))))))))))))))))</f>
        <v>0</v>
      </c>
      <c r="AG6" s="98">
        <f t="shared" ref="AG6:AG35" si="22">IF(AE6="TC1","YES",IF(AE6="TC7","YES",IF(AE6="TC9","YES",IF(AE6="TC11","YES",IF(AE6="TC13","YES",IF(AE6="TC15","YES",IF(AE6="SP-R","YES",)))))))</f>
        <v>0</v>
      </c>
      <c r="AH6" s="99" t="str">
        <f>IFERROR(VLOOKUP(U6,'DAS Thu'!$F$9:$P$45,11,0),"Off")</f>
        <v>Off</v>
      </c>
      <c r="AI6" s="100">
        <f t="shared" ref="AI6:AI35" si="23">IF(AH6="TC1","7:40",IF(AH6="TC2","2:40",IF(AH6="TC3","2:40",IF(AH6="TC4","2:40",IF(AH6="TC5","7:40",IF(AH6="TC6","7:40",IF(AH6="TC7","3:50",IF(AH6="TC8","3:50",IF(AH6="TC9","3:50",IF(AH6="TC10","3:50",IF(AH6="TC11","3:50",IF(AH6="TC12","3:50",IF(AH6="TC13","3:50",IF(AH6="TC14","3:50",IF(AH6="SP-D","0",IF(AH6="SP-H","0",))))))))))))))))</f>
        <v>0</v>
      </c>
      <c r="AJ6" s="98">
        <f t="shared" ref="AJ6:AJ35" si="24">IF(AH6="TC1","YES",IF(AH6="TC7","YES",IF(AH6="TC9","YES",IF(AH6="TC11","YES",IF(AH6="TC13","YES",IF(AH6="TC15","YES",IF(AH6="SP-R","YES",)))))))</f>
        <v>0</v>
      </c>
      <c r="AK6" s="99" t="str">
        <f>IFERROR(VLOOKUP(U6,'DAS Fri'!$F$9:$P$46,11,0),"Off")</f>
        <v>Off</v>
      </c>
      <c r="AL6" s="100">
        <f t="shared" ref="AL6:AL35" si="25">IF(AK6="TC1","7:40",IF(AK6="TC2","2:40",IF(AK6="TC3","2:40",IF(AK6="TC4","2:40",IF(AK6="TC5","7:40",IF(AK6="TC6","7:40",IF(AK6="TC7","3:50",IF(AK6="TC8","3:50",IF(AK6="TC9","3:50",IF(AK6="TC10","3:50",IF(AK6="TC11","3:50",IF(AK6="TC12","3:50",IF(AK6="TC13","3:50",IF(AK6="TC14","3:50",IF(AK6="SP-D","0",IF(AK6="SP-H","0",))))))))))))))))</f>
        <v>0</v>
      </c>
      <c r="AM6" s="98">
        <f t="shared" ref="AM6:AM35" si="26">IF(AK6="TC7","YES",IF(AK6="TC9","YES",IF(AK6="TC11","YES",IF(AK6="TC13","YES",IF(AK6="TC15","YES",IF(AK6="SP-R","YES",))))))</f>
        <v>0</v>
      </c>
      <c r="AN6" s="99" t="str">
        <f>IFERROR(VLOOKUP(U6,'DAS Sat'!$F$20:$P$48,11,0),"Off")</f>
        <v>Off</v>
      </c>
      <c r="AO6" s="100">
        <f t="shared" ref="AO6:AO35" si="27">IF(AN6="TC1","7:40",IF(AN6="TC2","2:40",IF(AN6="TC3","2:40",IF(AN6="TC4","2:40",IF(AN6="TC5","7:40",IF(AN6="TC6","7:40",IF(AN6="TC7","3:50",IF(AN6="TC8","3:50",IF(AN6="TC9","3:50",IF(AN6="TC10","3:50",IF(AN6="TC11","3:50",IF(AN6="TC12","3:50",IF(AN6="TC13","3:50",IF(AN6="TC14","3:50",IF(AN6="SP-D","0",IF(AN6="SP-H","0",))))))))))))))))</f>
        <v>0</v>
      </c>
      <c r="AP6" s="98">
        <f t="shared" ref="AP6:AP35" si="28">IF(AN6="TC7","YES",IF(AN6="TC9","YES",IF(AN6="TC11","YES",IF(AN6="TC13","YES",IF(AN6="TC15","YES",IF(AN6="SP-R","YES",))))))</f>
        <v>0</v>
      </c>
      <c r="AQ6" s="61">
        <f t="shared" ref="AQ6:AQ35" si="29">W6+Z6+AC6+AF6+AI6+AL6+AO6</f>
        <v>0</v>
      </c>
      <c r="AR6" s="56">
        <v>0.63888888888888895</v>
      </c>
      <c r="AS6" s="101">
        <f t="shared" ref="AS6:AS35" si="30">COUNTIF(V6:AP6,"Yes")</f>
        <v>0</v>
      </c>
      <c r="AU6" s="103" t="str">
        <f>TC!A8</f>
        <v>Rajeh Hussein Al-Harith</v>
      </c>
      <c r="AV6" s="92" t="e">
        <v>#VALUE!</v>
      </c>
      <c r="AW6" s="86">
        <f>IFERROR(VLOOKUP(AU6,'DAS Sun'!$F$11:$Q$60,12,0),"Off")</f>
        <v>0.33333333333333331</v>
      </c>
      <c r="AX6" s="87">
        <f>IFERROR(VLOOKUP(AU6,'DAS Sun'!$F$11:$R$60,13,0),"Off")</f>
        <v>0.66666666666666663</v>
      </c>
      <c r="AY6" s="88">
        <f t="shared" ref="AY6:AY35" si="31">$AY$4-AX6</f>
        <v>0.33333333333333337</v>
      </c>
      <c r="AZ6" s="89" t="e">
        <f t="shared" ref="AZ6:AZ35" si="32">AW6+AV6</f>
        <v>#VALUE!</v>
      </c>
      <c r="BA6" s="90">
        <f>IFERROR(VLOOKUP(AU6,'DAS Mon'!$F$9:$Q$60,12,0),"Off")</f>
        <v>0.33333333333333331</v>
      </c>
      <c r="BB6" s="87">
        <f>IFERROR(VLOOKUP(AU6,'DAS Mon'!$F$9:$R$60,13,0),"Off")</f>
        <v>0.66666666666666663</v>
      </c>
      <c r="BC6" s="88">
        <f t="shared" ref="BC6:BC35" si="33">$AY$4-BB6</f>
        <v>0.33333333333333337</v>
      </c>
      <c r="BD6" s="89">
        <f t="shared" si="11"/>
        <v>0.66666666666666674</v>
      </c>
      <c r="BE6" s="90">
        <f>IFERROR(VLOOKUP(AU6,'DAS Tue'!$F$9:$Q$58,12,0),"Off")</f>
        <v>0.375</v>
      </c>
      <c r="BF6" s="87">
        <f>IFERROR(VLOOKUP(AU6,'DAS Tue'!$F$9:$R$58,13,0),"Off")</f>
        <v>0.66666666666666663</v>
      </c>
      <c r="BG6" s="88">
        <f t="shared" ref="BG6:BG35" si="34">$AY$4-BF6</f>
        <v>0.33333333333333337</v>
      </c>
      <c r="BH6" s="91">
        <f t="shared" ref="BH6:BH35" si="35">BE6+BC6</f>
        <v>0.70833333333333337</v>
      </c>
      <c r="BI6" s="86">
        <f>IFERROR(VLOOKUP(AU6,'DAS Wed'!$F$11:$Q$60,12,0),"Off")</f>
        <v>0.33333333333333331</v>
      </c>
      <c r="BJ6" s="87">
        <f>IFERROR(VLOOKUP(AU6,'DAS Wed'!$F$11:$R$60,13,0),"Off")</f>
        <v>0.66666666666666663</v>
      </c>
      <c r="BK6" s="88">
        <f t="shared" ref="BK6:BK35" si="36">$AY$4-BJ6</f>
        <v>0.33333333333333337</v>
      </c>
      <c r="BL6" s="89">
        <f t="shared" ref="BL6:BL35" si="37">BI6+BG6</f>
        <v>0.66666666666666674</v>
      </c>
      <c r="BM6" s="90">
        <f>IFERROR(VLOOKUP(AU6,'DAS Thu'!$F$9:$Q$61,12,0),"Off")</f>
        <v>0.33333333333333331</v>
      </c>
      <c r="BN6" s="87">
        <f>IFERROR(VLOOKUP(AU6,'DAS Thu'!$F$9:$R$61,13,0),"Off")</f>
        <v>0.66666666666666663</v>
      </c>
      <c r="BO6" s="88">
        <f t="shared" ref="BO6:BO35" si="38">$AY$4-BN6</f>
        <v>0.33333333333333337</v>
      </c>
      <c r="BP6" s="91">
        <f t="shared" ref="BP6:BP35" si="39">BM6+BK6</f>
        <v>0.66666666666666674</v>
      </c>
      <c r="BQ6" s="86" t="str">
        <f>IFERROR(VLOOKUP(AU6,'DAS Fri'!$F$9:$Q$61,12,0),"Off")</f>
        <v>Off</v>
      </c>
      <c r="BR6" s="87" t="str">
        <f>IFERROR(VLOOKUP(AU6,'DAS Fri'!$F$9:$R$61,13,0),"Off")</f>
        <v>Off</v>
      </c>
      <c r="BS6" s="88" t="e">
        <f t="shared" ref="BS6:BS35" si="40">$AY$4-BR6</f>
        <v>#VALUE!</v>
      </c>
      <c r="BT6" s="89" t="e">
        <f t="shared" ref="BT6:BT35" si="41">BQ6+BO6</f>
        <v>#VALUE!</v>
      </c>
      <c r="BU6" s="90" t="str">
        <f>IFERROR(VLOOKUP(AU6,'DAS Sat'!$F$20:$Q$61,12,0),"Off")</f>
        <v>Off</v>
      </c>
      <c r="BV6" s="87" t="str">
        <f>IFERROR(VLOOKUP(AU6,'DAS Sat'!$F$20:$R$61,13,0),"Off")</f>
        <v>Off</v>
      </c>
      <c r="BW6" s="92" t="e">
        <f t="shared" ref="BW6:BW35" si="42">$AY$4-BV6</f>
        <v>#VALUE!</v>
      </c>
      <c r="BX6" s="89" t="e">
        <f t="shared" ref="BX6:BX35" si="43">BU6+BS6</f>
        <v>#VALUE!</v>
      </c>
    </row>
    <row r="7" spans="2:76" ht="21" x14ac:dyDescent="0.45">
      <c r="B7" s="102" t="str">
        <f>TC!A9</f>
        <v>Khaled Fahd Al-Harbi</v>
      </c>
      <c r="C7" s="57">
        <f>IFERROR(VLOOKUP(B7,'DAS Sun'!$F$9:$O$50,10,0),"Off")</f>
        <v>0.41666666666666674</v>
      </c>
      <c r="D7" s="58">
        <f>TC!E9</f>
        <v>0.41666666666666674</v>
      </c>
      <c r="E7" s="57">
        <f>IFERROR(VLOOKUP(B7,'DAS Mon'!$F$9:$O$44,10,0),"Off")</f>
        <v>0.20833333333333331</v>
      </c>
      <c r="F7" s="58">
        <f>TC!I9</f>
        <v>0.20833333333333331</v>
      </c>
      <c r="G7" s="57" t="str">
        <f>IFERROR(VLOOKUP(B7,'DAS Tue'!$F$9:$O$44,10,0),"Off")</f>
        <v>Off</v>
      </c>
      <c r="H7" s="58">
        <f>TC!M9</f>
        <v>0</v>
      </c>
      <c r="I7" s="57" t="str">
        <f>IFERROR(VLOOKUP(B7,'DAS Wed'!$F$9:$O$50,10,0),"Off")</f>
        <v>Off</v>
      </c>
      <c r="J7" s="58">
        <f>TC!Q9</f>
        <v>0</v>
      </c>
      <c r="K7" s="57">
        <f>IFERROR(VLOOKUP(B7,'DAS Thu'!$F$9:$O$47,10,0),"Off")</f>
        <v>0.21250000000000002</v>
      </c>
      <c r="L7" s="58">
        <f>TC!U9</f>
        <v>0.21527777777777779</v>
      </c>
      <c r="M7" s="57">
        <f>IFERROR(VLOOKUP(B7,'DAS Fri'!$F$9:$O$46,10,0),"Off")</f>
        <v>0.25000000000000006</v>
      </c>
      <c r="N7" s="58">
        <f>TC!Y9</f>
        <v>0.20833333333333331</v>
      </c>
      <c r="O7" s="57">
        <f>IFERROR(VLOOKUP(B7,'DAS Sat'!$F$9:$O$48,10,0),"Off")</f>
        <v>0.29166666666666663</v>
      </c>
      <c r="P7" s="58">
        <f>TC!AC9</f>
        <v>0.41666666666666663</v>
      </c>
      <c r="Q7" s="61">
        <f t="shared" si="12"/>
        <v>1.3791666666666669</v>
      </c>
      <c r="R7" s="56">
        <f t="shared" si="10"/>
        <v>1.4652777777777779</v>
      </c>
      <c r="S7" s="97">
        <f t="shared" si="13"/>
        <v>2</v>
      </c>
      <c r="T7" s="56">
        <f t="shared" si="14"/>
        <v>8.6111111111111027E-2</v>
      </c>
      <c r="U7" s="102" t="str">
        <f>TC!A9</f>
        <v>Khaled Fahd Al-Harbi</v>
      </c>
      <c r="V7" s="99" t="str">
        <f>IFERROR(VLOOKUP(U7,'DAS Sun'!$F$12:$P$50,11,0),"Off")</f>
        <v>SP-R</v>
      </c>
      <c r="W7" s="100">
        <f t="shared" si="15"/>
        <v>0</v>
      </c>
      <c r="X7" s="98" t="str">
        <f t="shared" si="16"/>
        <v>YES</v>
      </c>
      <c r="Y7" s="99" t="str">
        <f>IFERROR(VLOOKUP(U7,'DAS Mon'!$F$9:$P$44,11,0),"Off")</f>
        <v>TC4</v>
      </c>
      <c r="Z7" s="100" t="str">
        <f t="shared" si="17"/>
        <v>2:40</v>
      </c>
      <c r="AA7" s="98">
        <f t="shared" si="18"/>
        <v>0</v>
      </c>
      <c r="AB7" s="99" t="str">
        <f>IFERROR(VLOOKUP(U7,'DAS Tue'!$F$9:$P$44,11,0),"Off")</f>
        <v>Off</v>
      </c>
      <c r="AC7" s="100">
        <f t="shared" si="19"/>
        <v>0</v>
      </c>
      <c r="AD7" s="98">
        <f t="shared" si="20"/>
        <v>0</v>
      </c>
      <c r="AE7" s="99" t="str">
        <f>IFERROR(VLOOKUP(U7,'DAS Wed'!$F$11:$P$50,11,0),"Off")</f>
        <v>Off</v>
      </c>
      <c r="AF7" s="100">
        <f t="shared" si="21"/>
        <v>0</v>
      </c>
      <c r="AG7" s="98">
        <f t="shared" si="22"/>
        <v>0</v>
      </c>
      <c r="AH7" s="99" t="str">
        <f>IFERROR(VLOOKUP(U7,'DAS Thu'!$F$9:$P$45,11,0),"Off")</f>
        <v>TC9</v>
      </c>
      <c r="AI7" s="100" t="str">
        <f t="shared" si="23"/>
        <v>3:50</v>
      </c>
      <c r="AJ7" s="98" t="str">
        <f t="shared" si="24"/>
        <v>YES</v>
      </c>
      <c r="AK7" s="99" t="str">
        <f>IFERROR(VLOOKUP(U7,'DAS Fri'!$F$9:$P$46,11,0),"Off")</f>
        <v>SP-R</v>
      </c>
      <c r="AL7" s="100">
        <f t="shared" si="25"/>
        <v>0</v>
      </c>
      <c r="AM7" s="98" t="str">
        <f t="shared" si="26"/>
        <v>YES</v>
      </c>
      <c r="AN7" s="99" t="str">
        <f>IFERROR(VLOOKUP(U7,'DAS Sat'!$F$20:$P$48,11,0),"Off")</f>
        <v>SP-R</v>
      </c>
      <c r="AO7" s="100">
        <f t="shared" si="27"/>
        <v>0</v>
      </c>
      <c r="AP7" s="98" t="str">
        <f t="shared" si="28"/>
        <v>YES</v>
      </c>
      <c r="AQ7" s="61">
        <f t="shared" si="29"/>
        <v>0.27083333333333331</v>
      </c>
      <c r="AR7" s="56">
        <v>0.63888888888888895</v>
      </c>
      <c r="AS7" s="101">
        <f t="shared" si="30"/>
        <v>4</v>
      </c>
      <c r="AU7" s="103" t="str">
        <f>TC!A9</f>
        <v>Khaled Fahd Al-Harbi</v>
      </c>
      <c r="AV7" s="92" t="e">
        <v>#VALUE!</v>
      </c>
      <c r="AW7" s="86">
        <f>IFERROR(VLOOKUP(AU7,'DAS Sun'!$F$11:$Q$60,12,0),"Off")</f>
        <v>0.16666666666666666</v>
      </c>
      <c r="AX7" s="87">
        <f>IFERROR(VLOOKUP(AU7,'DAS Sun'!$F$11:$R$60,13,0),"Off")</f>
        <v>0.58333333333333337</v>
      </c>
      <c r="AY7" s="88">
        <f t="shared" si="31"/>
        <v>0.41666666666666663</v>
      </c>
      <c r="AZ7" s="89" t="e">
        <f t="shared" si="32"/>
        <v>#VALUE!</v>
      </c>
      <c r="BA7" s="90">
        <f>IFERROR(VLOOKUP(AU7,'DAS Mon'!$F$9:$Q$60,12,0),"Off")</f>
        <v>0.18680555555555556</v>
      </c>
      <c r="BB7" s="87">
        <f>IFERROR(VLOOKUP(AU7,'DAS Mon'!$F$9:$R$60,13,0),"Off")</f>
        <v>0.39513888888888887</v>
      </c>
      <c r="BC7" s="88">
        <f t="shared" si="33"/>
        <v>0.60486111111111107</v>
      </c>
      <c r="BD7" s="89">
        <f t="shared" si="11"/>
        <v>0.60347222222222219</v>
      </c>
      <c r="BE7" s="90" t="str">
        <f>IFERROR(VLOOKUP(AU7,'DAS Tue'!$F$9:$Q$58,12,0),"Off")</f>
        <v>Off</v>
      </c>
      <c r="BF7" s="87" t="str">
        <f>IFERROR(VLOOKUP(AU7,'DAS Tue'!$F$9:$R$58,13,0),"Off")</f>
        <v>Off</v>
      </c>
      <c r="BG7" s="88" t="e">
        <f t="shared" si="34"/>
        <v>#VALUE!</v>
      </c>
      <c r="BH7" s="91" t="e">
        <f t="shared" si="35"/>
        <v>#VALUE!</v>
      </c>
      <c r="BI7" s="86" t="str">
        <f>IFERROR(VLOOKUP(AU7,'DAS Wed'!$F$11:$Q$60,12,0),"Off")</f>
        <v>Off</v>
      </c>
      <c r="BJ7" s="87" t="str">
        <f>IFERROR(VLOOKUP(AU7,'DAS Wed'!$F$11:$R$60,13,0),"Off")</f>
        <v>Off</v>
      </c>
      <c r="BK7" s="88" t="e">
        <f t="shared" si="36"/>
        <v>#VALUE!</v>
      </c>
      <c r="BL7" s="89" t="e">
        <f t="shared" si="37"/>
        <v>#VALUE!</v>
      </c>
      <c r="BM7" s="90">
        <f>IFERROR(VLOOKUP(AU7,'DAS Thu'!$F$9:$Q$61,12,0),"Off")</f>
        <v>0.59236111111111112</v>
      </c>
      <c r="BN7" s="87">
        <f>IFERROR(VLOOKUP(AU7,'DAS Thu'!$F$9:$R$61,13,0),"Off")</f>
        <v>0.80486111111111114</v>
      </c>
      <c r="BO7" s="88">
        <f t="shared" si="38"/>
        <v>0.19513888888888886</v>
      </c>
      <c r="BP7" s="91" t="e">
        <f t="shared" si="39"/>
        <v>#VALUE!</v>
      </c>
      <c r="BQ7" s="86">
        <f>IFERROR(VLOOKUP(AU7,'DAS Fri'!$F$9:$Q$61,12,0),"Off")</f>
        <v>0.33333333333333331</v>
      </c>
      <c r="BR7" s="87">
        <f>IFERROR(VLOOKUP(AU7,'DAS Fri'!$F$9:$R$61,13,0),"Off")</f>
        <v>0.58333333333333337</v>
      </c>
      <c r="BS7" s="88">
        <f t="shared" si="40"/>
        <v>0.41666666666666663</v>
      </c>
      <c r="BT7" s="89">
        <f t="shared" si="41"/>
        <v>0.52847222222222223</v>
      </c>
      <c r="BU7" s="90">
        <f>IFERROR(VLOOKUP(AU7,'DAS Sat'!$F$20:$Q$61,12,0),"Off")</f>
        <v>0.375</v>
      </c>
      <c r="BV7" s="87">
        <f>IFERROR(VLOOKUP(AU7,'DAS Sat'!$F$20:$R$61,13,0),"Off")</f>
        <v>0.66666666666666663</v>
      </c>
      <c r="BW7" s="92">
        <f t="shared" si="42"/>
        <v>0.33333333333333337</v>
      </c>
      <c r="BX7" s="89">
        <f t="shared" si="43"/>
        <v>0.79166666666666663</v>
      </c>
    </row>
    <row r="8" spans="2:76" ht="21" x14ac:dyDescent="0.45">
      <c r="B8" s="102" t="str">
        <f>TC!A10</f>
        <v>Mansour Mohammed Al-Dossary</v>
      </c>
      <c r="C8" s="57">
        <f>IFERROR(VLOOKUP(B8,'DAS Sun'!$F$9:$O$50,10,0),"Off")</f>
        <v>0.41666666666666663</v>
      </c>
      <c r="D8" s="58">
        <f>TC!E10</f>
        <v>0.41666666666666663</v>
      </c>
      <c r="E8" s="57">
        <f>IFERROR(VLOOKUP(B8,'DAS Mon'!$F$9:$O$44,10,0),"Off")</f>
        <v>0.41666666666666663</v>
      </c>
      <c r="F8" s="58">
        <f>TC!I10</f>
        <v>0.41666666666666663</v>
      </c>
      <c r="G8" s="57">
        <f>IFERROR(VLOOKUP(B8,'DAS Tue'!$F$9:$O$44,10,0),"Off")</f>
        <v>0.41666666666666663</v>
      </c>
      <c r="H8" s="58">
        <f>TC!M10</f>
        <v>0.41666666666666663</v>
      </c>
      <c r="I8" s="57" t="str">
        <f>IFERROR(VLOOKUP(B8,'DAS Wed'!$F$9:$O$50,10,0),"Off")</f>
        <v>Off</v>
      </c>
      <c r="J8" s="58">
        <f>TC!Q10</f>
        <v>0</v>
      </c>
      <c r="K8" s="57">
        <f>IFERROR(VLOOKUP(B8,'DAS Thu'!$F$9:$O$47,10,0),"Off")</f>
        <v>0.47152777777777777</v>
      </c>
      <c r="L8" s="58">
        <f>TC!U10</f>
        <v>0</v>
      </c>
      <c r="M8" s="57">
        <f>IFERROR(VLOOKUP(B8,'DAS Fri'!$F$9:$O$46,10,0),"Off")</f>
        <v>0.34375</v>
      </c>
      <c r="N8" s="58">
        <f>TC!Y10</f>
        <v>0.21250000000000002</v>
      </c>
      <c r="O8" s="57">
        <f>IFERROR(VLOOKUP(B8,'DAS Sat'!$F$9:$O$48,10,0),"Off")</f>
        <v>0.21597222222222223</v>
      </c>
      <c r="P8" s="58">
        <f>TC!AC10</f>
        <v>0.41666666666666674</v>
      </c>
      <c r="Q8" s="61">
        <f t="shared" si="12"/>
        <v>2.28125</v>
      </c>
      <c r="R8" s="56">
        <f t="shared" si="10"/>
        <v>1.8791666666666664</v>
      </c>
      <c r="S8" s="97">
        <f t="shared" si="13"/>
        <v>1</v>
      </c>
      <c r="T8" s="56">
        <f t="shared" si="14"/>
        <v>-0.40208333333333357</v>
      </c>
      <c r="U8" s="102" t="str">
        <f>TC!A10</f>
        <v>Mansour Mohammed Al-Dossary</v>
      </c>
      <c r="V8" s="99" t="str">
        <f>IFERROR(VLOOKUP(U8,'DAS Sun'!$F$12:$P$50,11,0),"Off")</f>
        <v>Off</v>
      </c>
      <c r="W8" s="100">
        <f t="shared" si="15"/>
        <v>0</v>
      </c>
      <c r="X8" s="98">
        <f t="shared" si="16"/>
        <v>0</v>
      </c>
      <c r="Y8" s="99" t="str">
        <f>IFERROR(VLOOKUP(U8,'DAS Mon'!$F$9:$P$44,11,0),"Off")</f>
        <v>SP-D</v>
      </c>
      <c r="Z8" s="100" t="str">
        <f t="shared" si="17"/>
        <v>0</v>
      </c>
      <c r="AA8" s="98">
        <f t="shared" si="18"/>
        <v>0</v>
      </c>
      <c r="AB8" s="99" t="str">
        <f>IFERROR(VLOOKUP(U8,'DAS Tue'!$F$9:$P$44,11,0),"Off")</f>
        <v>SP-D</v>
      </c>
      <c r="AC8" s="100" t="str">
        <f t="shared" si="19"/>
        <v>0</v>
      </c>
      <c r="AD8" s="98">
        <f t="shared" si="20"/>
        <v>0</v>
      </c>
      <c r="AE8" s="99" t="str">
        <f>IFERROR(VLOOKUP(U8,'DAS Wed'!$F$11:$P$50,11,0),"Off")</f>
        <v>Off</v>
      </c>
      <c r="AF8" s="100">
        <f t="shared" si="21"/>
        <v>0</v>
      </c>
      <c r="AG8" s="98">
        <f t="shared" si="22"/>
        <v>0</v>
      </c>
      <c r="AH8" s="99" t="str">
        <f>IFERROR(VLOOKUP(U8,'DAS Thu'!$F$9:$P$45,11,0),"Off")</f>
        <v>TC3&amp;10</v>
      </c>
      <c r="AI8" s="100">
        <f t="shared" si="23"/>
        <v>0</v>
      </c>
      <c r="AJ8" s="98">
        <f t="shared" si="24"/>
        <v>0</v>
      </c>
      <c r="AK8" s="99" t="str">
        <f>IFERROR(VLOOKUP(U8,'DAS Fri'!$F$9:$P$46,11,0),"Off")</f>
        <v>SP-D</v>
      </c>
      <c r="AL8" s="100" t="str">
        <f t="shared" si="25"/>
        <v>0</v>
      </c>
      <c r="AM8" s="98">
        <f t="shared" si="26"/>
        <v>0</v>
      </c>
      <c r="AN8" s="99" t="str">
        <f>IFERROR(VLOOKUP(U8,'DAS Sat'!$F$20:$P$48,11,0),"Off")</f>
        <v>TC33&amp;38</v>
      </c>
      <c r="AO8" s="100">
        <f t="shared" si="27"/>
        <v>0</v>
      </c>
      <c r="AP8" s="98">
        <f t="shared" si="28"/>
        <v>0</v>
      </c>
      <c r="AQ8" s="61">
        <f t="shared" si="29"/>
        <v>0</v>
      </c>
      <c r="AR8" s="56">
        <v>0</v>
      </c>
      <c r="AS8" s="101">
        <f t="shared" si="30"/>
        <v>0</v>
      </c>
      <c r="AU8" s="103" t="str">
        <f>TC!A10</f>
        <v>Mansour Mohammed Al-Dossary</v>
      </c>
      <c r="AV8" s="92" t="e">
        <v>#VALUE!</v>
      </c>
      <c r="AW8" s="86" t="str">
        <f>IFERROR(VLOOKUP(AU8,'DAS Sun'!$F$11:$Q$60,12,0),"Off")</f>
        <v>Off</v>
      </c>
      <c r="AX8" s="87" t="str">
        <f>IFERROR(VLOOKUP(AU8,'DAS Sun'!$F$11:$R$60,13,0),"Off")</f>
        <v>Off</v>
      </c>
      <c r="AY8" s="88" t="e">
        <f t="shared" si="31"/>
        <v>#VALUE!</v>
      </c>
      <c r="AZ8" s="89" t="e">
        <f t="shared" si="32"/>
        <v>#VALUE!</v>
      </c>
      <c r="BA8" s="90">
        <f>IFERROR(VLOOKUP(AU8,'DAS Mon'!$F$9:$Q$60,12,0),"Off")</f>
        <v>0.125</v>
      </c>
      <c r="BB8" s="87">
        <f>IFERROR(VLOOKUP(AU8,'DAS Mon'!$F$9:$R$60,13,0),"Off")</f>
        <v>0.54166666666666663</v>
      </c>
      <c r="BC8" s="88">
        <f t="shared" si="33"/>
        <v>0.45833333333333337</v>
      </c>
      <c r="BD8" s="89" t="e">
        <f t="shared" si="11"/>
        <v>#VALUE!</v>
      </c>
      <c r="BE8" s="90">
        <f>IFERROR(VLOOKUP(AU8,'DAS Tue'!$F$9:$Q$58,12,0),"Off")</f>
        <v>0.125</v>
      </c>
      <c r="BF8" s="87">
        <f>IFERROR(VLOOKUP(AU8,'DAS Tue'!$F$9:$R$58,13,0),"Off")</f>
        <v>0.54166666666666663</v>
      </c>
      <c r="BG8" s="88">
        <f t="shared" si="34"/>
        <v>0.45833333333333337</v>
      </c>
      <c r="BH8" s="91">
        <f t="shared" si="35"/>
        <v>0.58333333333333337</v>
      </c>
      <c r="BI8" s="86" t="str">
        <f>IFERROR(VLOOKUP(AU8,'DAS Wed'!$F$11:$Q$60,12,0),"Off")</f>
        <v>Off</v>
      </c>
      <c r="BJ8" s="87" t="str">
        <f>IFERROR(VLOOKUP(AU8,'DAS Wed'!$F$11:$R$60,13,0),"Off")</f>
        <v>Off</v>
      </c>
      <c r="BK8" s="88" t="e">
        <f t="shared" si="36"/>
        <v>#VALUE!</v>
      </c>
      <c r="BL8" s="89" t="e">
        <f t="shared" si="37"/>
        <v>#VALUE!</v>
      </c>
      <c r="BM8" s="90">
        <f>IFERROR(VLOOKUP(AU8,'DAS Thu'!$F$9:$Q$61,12,0),"Off")</f>
        <v>0.22013888888888888</v>
      </c>
      <c r="BN8" s="87">
        <f>IFERROR(VLOOKUP(AU8,'DAS Thu'!$F$9:$R$61,13,0),"Off")</f>
        <v>0.69166666666666665</v>
      </c>
      <c r="BO8" s="88">
        <f t="shared" si="38"/>
        <v>0.30833333333333335</v>
      </c>
      <c r="BP8" s="91" t="e">
        <f t="shared" si="39"/>
        <v>#VALUE!</v>
      </c>
      <c r="BQ8" s="86">
        <f>IFERROR(VLOOKUP(AU8,'DAS Fri'!$F$9:$Q$61,12,0),"Off")</f>
        <v>0.19791666666666666</v>
      </c>
      <c r="BR8" s="87">
        <f>IFERROR(VLOOKUP(AU8,'DAS Fri'!$F$9:$R$61,13,0),"Off")</f>
        <v>0.54166666666666663</v>
      </c>
      <c r="BS8" s="88">
        <f t="shared" si="40"/>
        <v>0.45833333333333337</v>
      </c>
      <c r="BT8" s="89">
        <f t="shared" si="41"/>
        <v>0.50624999999999998</v>
      </c>
      <c r="BU8" s="90">
        <f>IFERROR(VLOOKUP(AU8,'DAS Sat'!$F$20:$Q$61,12,0),"Off")</f>
        <v>0.78263888888888888</v>
      </c>
      <c r="BV8" s="87">
        <f>IFERROR(VLOOKUP(AU8,'DAS Sat'!$F$20:$R$61,13,0),"Off")</f>
        <v>0.99861111111111112</v>
      </c>
      <c r="BW8" s="92">
        <f t="shared" si="42"/>
        <v>1.388888888888884E-3</v>
      </c>
      <c r="BX8" s="89">
        <f t="shared" si="43"/>
        <v>1.2409722222222221</v>
      </c>
    </row>
    <row r="9" spans="2:76" ht="21" x14ac:dyDescent="0.45">
      <c r="B9" s="102" t="str">
        <f>TC!A11</f>
        <v>Saleh Ali Alseda</v>
      </c>
      <c r="C9" s="57">
        <f>IFERROR(VLOOKUP(B9,'DAS Sun'!$F$9:$O$50,10,0),"Off")</f>
        <v>0.20833333333333331</v>
      </c>
      <c r="D9" s="58">
        <f>TC!E11</f>
        <v>0.20833333333333331</v>
      </c>
      <c r="E9" s="57">
        <f>IFERROR(VLOOKUP(B9,'DAS Mon'!$F$9:$O$44,10,0),"Off")</f>
        <v>0.21250000000000002</v>
      </c>
      <c r="F9" s="58">
        <f>TC!I11</f>
        <v>0.21250000000000002</v>
      </c>
      <c r="G9" s="57">
        <f>IFERROR(VLOOKUP(B9,'DAS Tue'!$F$9:$O$44,10,0),"Off")</f>
        <v>0.41666666666666674</v>
      </c>
      <c r="H9" s="58">
        <f>TC!M11</f>
        <v>0.41666666666666674</v>
      </c>
      <c r="I9" s="57">
        <f>IFERROR(VLOOKUP(B9,'DAS Wed'!$F$9:$O$50,10,0),"Off")</f>
        <v>0.20833333333333331</v>
      </c>
      <c r="J9" s="58">
        <f>TC!Q11</f>
        <v>0.20833333333333331</v>
      </c>
      <c r="K9" s="57">
        <f>IFERROR(VLOOKUP(B9,'DAS Thu'!$F$9:$O$47,10,0),"Off")</f>
        <v>0.41180555555555542</v>
      </c>
      <c r="L9" s="58">
        <f>TC!U11</f>
        <v>0.41875000000000007</v>
      </c>
      <c r="M9" s="57" t="str">
        <f>IFERROR(VLOOKUP(B9,'DAS Fri'!$F$9:$O$46,10,0),"Off")</f>
        <v>Off</v>
      </c>
      <c r="N9" s="58">
        <f>TC!Y11</f>
        <v>0</v>
      </c>
      <c r="O9" s="57" t="str">
        <f>IFERROR(VLOOKUP(B9,'DAS Sat'!$F$9:$O$48,10,0),"Off")</f>
        <v>Off</v>
      </c>
      <c r="P9" s="58">
        <f>TC!AC11</f>
        <v>0</v>
      </c>
      <c r="Q9" s="61">
        <f t="shared" si="12"/>
        <v>1.4576388888888889</v>
      </c>
      <c r="R9" s="56">
        <f t="shared" si="10"/>
        <v>1.4645833333333333</v>
      </c>
      <c r="S9" s="97">
        <f t="shared" si="13"/>
        <v>2</v>
      </c>
      <c r="T9" s="56">
        <f t="shared" si="14"/>
        <v>6.9444444444444198E-3</v>
      </c>
      <c r="U9" s="102" t="str">
        <f>TC!A11</f>
        <v>Saleh Ali Alseda</v>
      </c>
      <c r="V9" s="99" t="str">
        <f>IFERROR(VLOOKUP(U9,'DAS Sun'!$F$12:$P$50,11,0),"Off")</f>
        <v>TC4</v>
      </c>
      <c r="W9" s="100" t="str">
        <f t="shared" si="15"/>
        <v>2:40</v>
      </c>
      <c r="X9" s="98">
        <f t="shared" si="16"/>
        <v>0</v>
      </c>
      <c r="Y9" s="99" t="str">
        <f>IFERROR(VLOOKUP(U9,'DAS Mon'!$F$9:$P$44,11,0),"Off")</f>
        <v>TC1</v>
      </c>
      <c r="Z9" s="100" t="str">
        <f t="shared" si="17"/>
        <v>7:40</v>
      </c>
      <c r="AA9" s="98" t="str">
        <f t="shared" si="18"/>
        <v>YES</v>
      </c>
      <c r="AB9" s="99" t="str">
        <f>IFERROR(VLOOKUP(U9,'DAS Tue'!$F$9:$P$44,11,0),"Off")</f>
        <v>SP-R</v>
      </c>
      <c r="AC9" s="100">
        <f t="shared" si="19"/>
        <v>0</v>
      </c>
      <c r="AD9" s="98" t="str">
        <f t="shared" si="20"/>
        <v>YES</v>
      </c>
      <c r="AE9" s="99" t="str">
        <f>IFERROR(VLOOKUP(U9,'DAS Wed'!$F$11:$P$50,11,0),"Off")</f>
        <v>TC4</v>
      </c>
      <c r="AF9" s="100" t="str">
        <f t="shared" si="21"/>
        <v>2:40</v>
      </c>
      <c r="AG9" s="98">
        <f t="shared" si="22"/>
        <v>0</v>
      </c>
      <c r="AH9" s="99" t="str">
        <f>IFERROR(VLOOKUP(U9,'DAS Thu'!$F$9:$P$45,11,0),"Off")</f>
        <v>TC19&amp;22</v>
      </c>
      <c r="AI9" s="100">
        <f t="shared" si="23"/>
        <v>0</v>
      </c>
      <c r="AJ9" s="98">
        <f t="shared" si="24"/>
        <v>0</v>
      </c>
      <c r="AK9" s="99" t="str">
        <f>IFERROR(VLOOKUP(U9,'DAS Fri'!$F$9:$P$46,11,0),"Off")</f>
        <v>Off</v>
      </c>
      <c r="AL9" s="100">
        <f t="shared" si="25"/>
        <v>0</v>
      </c>
      <c r="AM9" s="98">
        <f t="shared" si="26"/>
        <v>0</v>
      </c>
      <c r="AN9" s="99" t="str">
        <f>IFERROR(VLOOKUP(U9,'DAS Sat'!$F$20:$P$48,11,0),"Off")</f>
        <v>Off</v>
      </c>
      <c r="AO9" s="100">
        <f t="shared" si="27"/>
        <v>0</v>
      </c>
      <c r="AP9" s="98">
        <f t="shared" si="28"/>
        <v>0</v>
      </c>
      <c r="AQ9" s="61">
        <f t="shared" si="29"/>
        <v>0.54166666666666663</v>
      </c>
      <c r="AR9" s="56">
        <v>0.31944444444444448</v>
      </c>
      <c r="AS9" s="101">
        <f t="shared" si="30"/>
        <v>2</v>
      </c>
      <c r="AU9" s="103" t="str">
        <f>TC!A11</f>
        <v>Saleh Ali Alseda</v>
      </c>
      <c r="AV9" s="92" t="e">
        <v>#VALUE!</v>
      </c>
      <c r="AW9" s="86">
        <f>IFERROR(VLOOKUP(AU9,'DAS Sun'!$F$11:$Q$60,12,0),"Off")</f>
        <v>0.18680555555555556</v>
      </c>
      <c r="AX9" s="87">
        <f>IFERROR(VLOOKUP(AU9,'DAS Sun'!$F$11:$R$60,13,0),"Off")</f>
        <v>0.39513888888888887</v>
      </c>
      <c r="AY9" s="88">
        <f t="shared" si="31"/>
        <v>0.60486111111111107</v>
      </c>
      <c r="AZ9" s="89" t="e">
        <f t="shared" si="32"/>
        <v>#VALUE!</v>
      </c>
      <c r="BA9" s="90">
        <f>IFERROR(VLOOKUP(AU9,'DAS Mon'!$F$9:$Q$60,12,0),"Off")</f>
        <v>0.14444444444444443</v>
      </c>
      <c r="BB9" s="87">
        <f>IFERROR(VLOOKUP(AU9,'DAS Mon'!$F$9:$R$60,13,0),"Off")</f>
        <v>0.35694444444444445</v>
      </c>
      <c r="BC9" s="88">
        <f t="shared" si="33"/>
        <v>0.64305555555555549</v>
      </c>
      <c r="BD9" s="89">
        <f t="shared" si="11"/>
        <v>0.74930555555555545</v>
      </c>
      <c r="BE9" s="90">
        <f>IFERROR(VLOOKUP(AU9,'DAS Tue'!$F$9:$Q$58,12,0),"Off")</f>
        <v>0.16666666666666666</v>
      </c>
      <c r="BF9" s="87">
        <f>IFERROR(VLOOKUP(AU9,'DAS Tue'!$F$9:$R$58,13,0),"Off")</f>
        <v>0.58333333333333337</v>
      </c>
      <c r="BG9" s="88">
        <f t="shared" si="34"/>
        <v>0.41666666666666663</v>
      </c>
      <c r="BH9" s="91">
        <f t="shared" si="35"/>
        <v>0.80972222222222212</v>
      </c>
      <c r="BI9" s="86">
        <f>IFERROR(VLOOKUP(AU9,'DAS Wed'!$F$11:$Q$60,12,0),"Off")</f>
        <v>0.18680555555555556</v>
      </c>
      <c r="BJ9" s="87">
        <f>IFERROR(VLOOKUP(AU9,'DAS Wed'!$F$11:$R$60,13,0),"Off")</f>
        <v>0.39513888888888887</v>
      </c>
      <c r="BK9" s="88">
        <f t="shared" si="36"/>
        <v>0.60486111111111107</v>
      </c>
      <c r="BL9" s="89">
        <f t="shared" si="37"/>
        <v>0.60347222222222219</v>
      </c>
      <c r="BM9" s="90">
        <f>IFERROR(VLOOKUP(AU9,'DAS Thu'!$F$9:$Q$61,12,0),"Off")</f>
        <v>0.9</v>
      </c>
      <c r="BN9" s="87">
        <f>IFERROR(VLOOKUP(AU9,'DAS Thu'!$F$9:$R$61,13,0),"Off")</f>
        <v>1.3118055555555554</v>
      </c>
      <c r="BO9" s="88">
        <f t="shared" si="38"/>
        <v>-0.31180555555555545</v>
      </c>
      <c r="BP9" s="91">
        <f t="shared" si="39"/>
        <v>1.504861111111111</v>
      </c>
      <c r="BQ9" s="86" t="str">
        <f>IFERROR(VLOOKUP(AU9,'DAS Fri'!$F$9:$Q$61,12,0),"Off")</f>
        <v>Off</v>
      </c>
      <c r="BR9" s="87" t="str">
        <f>IFERROR(VLOOKUP(AU9,'DAS Fri'!$F$9:$R$61,13,0),"Off")</f>
        <v>Off</v>
      </c>
      <c r="BS9" s="88" t="e">
        <f t="shared" si="40"/>
        <v>#VALUE!</v>
      </c>
      <c r="BT9" s="89" t="e">
        <f t="shared" si="41"/>
        <v>#VALUE!</v>
      </c>
      <c r="BU9" s="90" t="str">
        <f>IFERROR(VLOOKUP(AU9,'DAS Sat'!$F$20:$Q$61,12,0),"Off")</f>
        <v>Off</v>
      </c>
      <c r="BV9" s="87" t="str">
        <f>IFERROR(VLOOKUP(AU9,'DAS Sat'!$F$20:$R$61,13,0),"Off")</f>
        <v>Off</v>
      </c>
      <c r="BW9" s="92" t="e">
        <f t="shared" si="42"/>
        <v>#VALUE!</v>
      </c>
      <c r="BX9" s="89" t="e">
        <f t="shared" si="43"/>
        <v>#VALUE!</v>
      </c>
    </row>
    <row r="10" spans="2:76" ht="21" x14ac:dyDescent="0.45">
      <c r="B10" s="102" t="str">
        <f>TC!A12</f>
        <v>Abduleilah Ali Ibrahim</v>
      </c>
      <c r="C10" s="57">
        <f>IFERROR(VLOOKUP(B10,'DAS Sun'!$F$9:$O$50,10,0),"Off")</f>
        <v>0.20833333333333337</v>
      </c>
      <c r="D10" s="58">
        <f>TC!E12</f>
        <v>0</v>
      </c>
      <c r="E10" s="57" t="str">
        <f>IFERROR(VLOOKUP(B10,'DAS Mon'!$F$9:$O$44,10,0),"Off")</f>
        <v>Off</v>
      </c>
      <c r="F10" s="58">
        <f>TC!I12</f>
        <v>0</v>
      </c>
      <c r="G10" s="57">
        <f>IFERROR(VLOOKUP(B10,'DAS Tue'!$F$9:$O$44,10,0),"Off")</f>
        <v>0.22430555555555554</v>
      </c>
      <c r="H10" s="58">
        <f>TC!M12</f>
        <v>0.41666666666666663</v>
      </c>
      <c r="I10" s="57">
        <f>IFERROR(VLOOKUP(B10,'DAS Wed'!$F$9:$O$50,10,0),"Off")</f>
        <v>0.20972222222222225</v>
      </c>
      <c r="J10" s="58">
        <f>TC!Q12</f>
        <v>0.41666666666666663</v>
      </c>
      <c r="K10" s="57">
        <f>IFERROR(VLOOKUP(B10,'DAS Thu'!$F$9:$O$47,10,0),"Off")</f>
        <v>0.22430555555555554</v>
      </c>
      <c r="L10" s="58">
        <f>TC!U12</f>
        <v>0.22430555555555554</v>
      </c>
      <c r="M10" s="57">
        <f>IFERROR(VLOOKUP(B10,'DAS Fri'!$F$9:$O$46,10,0),"Off")</f>
        <v>0.20833333333333337</v>
      </c>
      <c r="N10" s="58">
        <f>TC!Y12</f>
        <v>0.20833333333333331</v>
      </c>
      <c r="O10" s="57">
        <f>IFERROR(VLOOKUP(B10,'DAS Sat'!$F$9:$O$48,10,0),"Off")</f>
        <v>0.29166666666666663</v>
      </c>
      <c r="P10" s="58">
        <f>TC!AC12</f>
        <v>0.21527777777777779</v>
      </c>
      <c r="Q10" s="61">
        <f t="shared" si="12"/>
        <v>1.3666666666666667</v>
      </c>
      <c r="R10" s="56">
        <f t="shared" si="10"/>
        <v>1.4812499999999997</v>
      </c>
      <c r="S10" s="97">
        <f t="shared" si="13"/>
        <v>1</v>
      </c>
      <c r="T10" s="56">
        <f t="shared" si="14"/>
        <v>0.11458333333333304</v>
      </c>
      <c r="U10" s="102" t="str">
        <f>TC!A12</f>
        <v>Abduleilah Ali Ibrahim</v>
      </c>
      <c r="V10" s="99" t="str">
        <f>IFERROR(VLOOKUP(U10,'DAS Sun'!$F$12:$P$50,11,0),"Off")</f>
        <v>TC6</v>
      </c>
      <c r="W10" s="100" t="str">
        <f t="shared" si="15"/>
        <v>7:40</v>
      </c>
      <c r="X10" s="98">
        <f t="shared" si="16"/>
        <v>0</v>
      </c>
      <c r="Y10" s="99" t="str">
        <f>IFERROR(VLOOKUP(U10,'DAS Mon'!$F$9:$P$44,11,0),"Off")</f>
        <v>Off</v>
      </c>
      <c r="Z10" s="100">
        <f t="shared" si="17"/>
        <v>0</v>
      </c>
      <c r="AA10" s="98">
        <f t="shared" si="18"/>
        <v>0</v>
      </c>
      <c r="AB10" s="99" t="str">
        <f>IFERROR(VLOOKUP(U10,'DAS Tue'!$F$9:$P$44,11,0),"Off")</f>
        <v>TC13</v>
      </c>
      <c r="AC10" s="100" t="str">
        <f t="shared" si="19"/>
        <v>3:50</v>
      </c>
      <c r="AD10" s="98" t="str">
        <f t="shared" si="20"/>
        <v>YES</v>
      </c>
      <c r="AE10" s="99" t="str">
        <f>IFERROR(VLOOKUP(U10,'DAS Wed'!$F$11:$P$50,11,0),"Off")</f>
        <v>TC14</v>
      </c>
      <c r="AF10" s="100" t="str">
        <f t="shared" si="21"/>
        <v>3:50</v>
      </c>
      <c r="AG10" s="98">
        <f t="shared" si="22"/>
        <v>0</v>
      </c>
      <c r="AH10" s="99" t="str">
        <f>IFERROR(VLOOKUP(U10,'DAS Thu'!$F$9:$P$45,11,0),"Off")</f>
        <v>TC13</v>
      </c>
      <c r="AI10" s="100" t="str">
        <f t="shared" si="23"/>
        <v>3:50</v>
      </c>
      <c r="AJ10" s="98" t="str">
        <f t="shared" si="24"/>
        <v>YES</v>
      </c>
      <c r="AK10" s="99" t="str">
        <f>IFERROR(VLOOKUP(U10,'DAS Fri'!$F$9:$P$46,11,0),"Off")</f>
        <v>SP-R</v>
      </c>
      <c r="AL10" s="100">
        <f t="shared" si="25"/>
        <v>0</v>
      </c>
      <c r="AM10" s="98" t="str">
        <f t="shared" si="26"/>
        <v>YES</v>
      </c>
      <c r="AN10" s="99" t="str">
        <f>IFERROR(VLOOKUP(U10,'DAS Sat'!$F$20:$P$48,11,0),"Off")</f>
        <v>SP-R</v>
      </c>
      <c r="AO10" s="100">
        <f t="shared" si="27"/>
        <v>0</v>
      </c>
      <c r="AP10" s="98" t="str">
        <f t="shared" si="28"/>
        <v>YES</v>
      </c>
      <c r="AQ10" s="61">
        <f t="shared" si="29"/>
        <v>0.79861111111111105</v>
      </c>
      <c r="AR10" s="56">
        <v>0.15972222222222224</v>
      </c>
      <c r="AS10" s="101">
        <f t="shared" si="30"/>
        <v>4</v>
      </c>
      <c r="AU10" s="103" t="str">
        <f>TC!A12</f>
        <v>Abduleilah Ali Ibrahim</v>
      </c>
      <c r="AV10" s="92" t="e">
        <v>#VALUE!</v>
      </c>
      <c r="AW10" s="86">
        <f>IFERROR(VLOOKUP(AU10,'DAS Sun'!$F$11:$Q$60,12,0),"Off")</f>
        <v>0.27291666666666664</v>
      </c>
      <c r="AX10" s="87">
        <f>IFERROR(VLOOKUP(AU10,'DAS Sun'!$F$11:$R$60,13,0),"Off")</f>
        <v>0.48125000000000001</v>
      </c>
      <c r="AY10" s="88">
        <f t="shared" si="31"/>
        <v>0.51875000000000004</v>
      </c>
      <c r="AZ10" s="89" t="e">
        <f t="shared" si="32"/>
        <v>#VALUE!</v>
      </c>
      <c r="BA10" s="90" t="str">
        <f>IFERROR(VLOOKUP(AU10,'DAS Mon'!$F$9:$Q$60,12,0),"Off")</f>
        <v>Off</v>
      </c>
      <c r="BB10" s="87" t="str">
        <f>IFERROR(VLOOKUP(AU10,'DAS Mon'!$F$9:$R$60,13,0),"Off")</f>
        <v>Off</v>
      </c>
      <c r="BC10" s="88" t="e">
        <f t="shared" si="33"/>
        <v>#VALUE!</v>
      </c>
      <c r="BD10" s="89" t="e">
        <f t="shared" si="11"/>
        <v>#VALUE!</v>
      </c>
      <c r="BE10" s="90">
        <f>IFERROR(VLOOKUP(AU10,'DAS Tue'!$F$9:$Q$58,12,0),"Off")</f>
        <v>0.62291666666666667</v>
      </c>
      <c r="BF10" s="87">
        <f>IFERROR(VLOOKUP(AU10,'DAS Tue'!$F$9:$R$58,13,0),"Off")</f>
        <v>0.84722222222222221</v>
      </c>
      <c r="BG10" s="88">
        <f t="shared" si="34"/>
        <v>0.15277777777777779</v>
      </c>
      <c r="BH10" s="91" t="e">
        <f t="shared" si="35"/>
        <v>#VALUE!</v>
      </c>
      <c r="BI10" s="86">
        <f>IFERROR(VLOOKUP(AU10,'DAS Wed'!$F$11:$Q$60,12,0),"Off")</f>
        <v>0.67083333333333328</v>
      </c>
      <c r="BJ10" s="87">
        <f>IFERROR(VLOOKUP(AU10,'DAS Wed'!$F$11:$R$60,13,0),"Off")</f>
        <v>0.88055555555555554</v>
      </c>
      <c r="BK10" s="88">
        <f t="shared" si="36"/>
        <v>0.11944444444444446</v>
      </c>
      <c r="BL10" s="89">
        <f t="shared" si="37"/>
        <v>0.82361111111111107</v>
      </c>
      <c r="BM10" s="90">
        <f>IFERROR(VLOOKUP(AU10,'DAS Thu'!$F$9:$Q$61,12,0),"Off")</f>
        <v>0.62291666666666667</v>
      </c>
      <c r="BN10" s="87">
        <f>IFERROR(VLOOKUP(AU10,'DAS Thu'!$F$9:$R$61,13,0),"Off")</f>
        <v>0.84722222222222221</v>
      </c>
      <c r="BO10" s="88">
        <f t="shared" si="38"/>
        <v>0.15277777777777779</v>
      </c>
      <c r="BP10" s="91">
        <f t="shared" si="39"/>
        <v>0.74236111111111114</v>
      </c>
      <c r="BQ10" s="86">
        <f>IFERROR(VLOOKUP(AU10,'DAS Fri'!$F$9:$Q$61,12,0),"Off")</f>
        <v>0.375</v>
      </c>
      <c r="BR10" s="87">
        <f>IFERROR(VLOOKUP(AU10,'DAS Fri'!$F$9:$R$61,13,0),"Off")</f>
        <v>0.58333333333333337</v>
      </c>
      <c r="BS10" s="88">
        <f t="shared" si="40"/>
        <v>0.41666666666666663</v>
      </c>
      <c r="BT10" s="89">
        <f t="shared" si="41"/>
        <v>0.52777777777777779</v>
      </c>
      <c r="BU10" s="90">
        <f>IFERROR(VLOOKUP(AU10,'DAS Sat'!$F$20:$Q$61,12,0),"Off")</f>
        <v>0.375</v>
      </c>
      <c r="BV10" s="87">
        <f>IFERROR(VLOOKUP(AU10,'DAS Sat'!$F$20:$R$61,13,0),"Off")</f>
        <v>0.66666666666666663</v>
      </c>
      <c r="BW10" s="92">
        <f t="shared" si="42"/>
        <v>0.33333333333333337</v>
      </c>
      <c r="BX10" s="89">
        <f t="shared" si="43"/>
        <v>0.79166666666666663</v>
      </c>
    </row>
    <row r="11" spans="2:76" ht="21" x14ac:dyDescent="0.45">
      <c r="B11" s="102" t="str">
        <f>TC!A13</f>
        <v>Saeed Saleh Al-Harthi</v>
      </c>
      <c r="C11" s="57">
        <f>IFERROR(VLOOKUP(B11,'DAS Sun'!$F$9:$O$50,10,0),"Off")</f>
        <v>0.20833333333333326</v>
      </c>
      <c r="D11" s="58">
        <f>TC!E13</f>
        <v>0.20833333333333337</v>
      </c>
      <c r="E11" s="57" t="str">
        <f>IFERROR(VLOOKUP(B11,'DAS Mon'!$F$9:$O$44,10,0),"Off")</f>
        <v>Off</v>
      </c>
      <c r="F11" s="58">
        <f>TC!I13</f>
        <v>0</v>
      </c>
      <c r="G11" s="57" t="str">
        <f>IFERROR(VLOOKUP(B11,'DAS Tue'!$F$9:$O$44,10,0),"Off")</f>
        <v>Off</v>
      </c>
      <c r="H11" s="58">
        <f>TC!M13</f>
        <v>0</v>
      </c>
      <c r="I11" s="57">
        <f>IFERROR(VLOOKUP(B11,'DAS Wed'!$F$9:$O$50,10,0),"Off")</f>
        <v>0.47152777777777777</v>
      </c>
      <c r="J11" s="58">
        <f>TC!Q13</f>
        <v>0.47152777777777777</v>
      </c>
      <c r="K11" s="57">
        <f>IFERROR(VLOOKUP(B11,'DAS Thu'!$F$9:$O$47,10,0),"Off")</f>
        <v>0.4291666666666667</v>
      </c>
      <c r="L11" s="58">
        <f>TC!U13</f>
        <v>0.21250000000000002</v>
      </c>
      <c r="M11" s="57">
        <f>IFERROR(VLOOKUP(B11,'DAS Fri'!$F$9:$O$46,10,0),"Off")</f>
        <v>0.21527777777777779</v>
      </c>
      <c r="N11" s="58">
        <f>TC!Y13</f>
        <v>0.20833333333333337</v>
      </c>
      <c r="O11" s="57">
        <f>IFERROR(VLOOKUP(B11,'DAS Sat'!$F$9:$O$48,10,0),"Off")</f>
        <v>0.25763888888888886</v>
      </c>
      <c r="P11" s="58">
        <f>TC!AC13</f>
        <v>0.49791666666666667</v>
      </c>
      <c r="Q11" s="61">
        <f t="shared" si="12"/>
        <v>1.5819444444444444</v>
      </c>
      <c r="R11" s="56">
        <f t="shared" si="10"/>
        <v>1.5986111111111114</v>
      </c>
      <c r="S11" s="97">
        <f t="shared" si="13"/>
        <v>2</v>
      </c>
      <c r="T11" s="56">
        <f t="shared" si="14"/>
        <v>1.6666666666667052E-2</v>
      </c>
      <c r="U11" s="102" t="str">
        <f>TC!A13</f>
        <v>Saeed Saleh Al-Harthi</v>
      </c>
      <c r="V11" s="99" t="str">
        <f>IFERROR(VLOOKUP(U11,'DAS Sun'!$F$12:$P$50,11,0),"Off")</f>
        <v>TC18</v>
      </c>
      <c r="W11" s="100">
        <f t="shared" si="15"/>
        <v>0</v>
      </c>
      <c r="X11" s="98">
        <f t="shared" si="16"/>
        <v>0</v>
      </c>
      <c r="Y11" s="99" t="str">
        <f>IFERROR(VLOOKUP(U11,'DAS Mon'!$F$9:$P$44,11,0),"Off")</f>
        <v>Off</v>
      </c>
      <c r="Z11" s="100">
        <f t="shared" si="17"/>
        <v>0</v>
      </c>
      <c r="AA11" s="98">
        <f t="shared" si="18"/>
        <v>0</v>
      </c>
      <c r="AB11" s="99" t="str">
        <f>IFERROR(VLOOKUP(U11,'DAS Tue'!$F$9:$P$44,11,0),"Off")</f>
        <v>Off</v>
      </c>
      <c r="AC11" s="100">
        <f t="shared" si="19"/>
        <v>0</v>
      </c>
      <c r="AD11" s="98">
        <f t="shared" si="20"/>
        <v>0</v>
      </c>
      <c r="AE11" s="99" t="str">
        <f>IFERROR(VLOOKUP(U11,'DAS Wed'!$F$11:$P$50,11,0),"Off")</f>
        <v>TC3&amp;10</v>
      </c>
      <c r="AF11" s="100">
        <f t="shared" si="21"/>
        <v>0</v>
      </c>
      <c r="AG11" s="98">
        <f t="shared" si="22"/>
        <v>0</v>
      </c>
      <c r="AH11" s="99" t="str">
        <f>IFERROR(VLOOKUP(U11,'DAS Thu'!$F$9:$P$45,11,0),"Off")</f>
        <v>TC5&amp;12</v>
      </c>
      <c r="AI11" s="100">
        <f t="shared" si="23"/>
        <v>0</v>
      </c>
      <c r="AJ11" s="98">
        <f t="shared" si="24"/>
        <v>0</v>
      </c>
      <c r="AK11" s="99" t="str">
        <f>IFERROR(VLOOKUP(U11,'DAS Fri'!$F$9:$P$46,11,0),"Off")</f>
        <v>TC27&amp;30</v>
      </c>
      <c r="AL11" s="100">
        <f t="shared" si="25"/>
        <v>0</v>
      </c>
      <c r="AM11" s="98">
        <f t="shared" si="26"/>
        <v>0</v>
      </c>
      <c r="AN11" s="99" t="str">
        <f>IFERROR(VLOOKUP(U11,'DAS Sat'!$F$20:$P$48,11,0),"Off")</f>
        <v>TC31&amp;34</v>
      </c>
      <c r="AO11" s="100">
        <f t="shared" si="27"/>
        <v>0</v>
      </c>
      <c r="AP11" s="98">
        <f t="shared" si="28"/>
        <v>0</v>
      </c>
      <c r="AQ11" s="61">
        <f t="shared" si="29"/>
        <v>0</v>
      </c>
      <c r="AR11" s="56">
        <v>0.15972222222222224</v>
      </c>
      <c r="AS11" s="101">
        <f t="shared" si="30"/>
        <v>0</v>
      </c>
      <c r="AU11" s="103" t="str">
        <f>TC!A13</f>
        <v>Saeed Saleh Al-Harthi</v>
      </c>
      <c r="AV11" s="92">
        <v>4.8611111111110938E-3</v>
      </c>
      <c r="AW11" s="86">
        <f>IFERROR(VLOOKUP(AU11,'DAS Sun'!$F$11:$Q$60,12,0),"Off")</f>
        <v>0.79027777777777775</v>
      </c>
      <c r="AX11" s="87">
        <f>IFERROR(VLOOKUP(AU11,'DAS Sun'!$F$11:$R$60,13,0),"Off")</f>
        <v>0.99861111111111101</v>
      </c>
      <c r="AY11" s="88">
        <f t="shared" si="31"/>
        <v>1.388888888888995E-3</v>
      </c>
      <c r="AZ11" s="89">
        <f t="shared" si="32"/>
        <v>0.79513888888888884</v>
      </c>
      <c r="BA11" s="90" t="str">
        <f>IFERROR(VLOOKUP(AU11,'DAS Mon'!$F$9:$Q$60,12,0),"Off")</f>
        <v>Off</v>
      </c>
      <c r="BB11" s="87" t="str">
        <f>IFERROR(VLOOKUP(AU11,'DAS Mon'!$F$9:$R$60,13,0),"Off")</f>
        <v>Off</v>
      </c>
      <c r="BC11" s="88" t="e">
        <f t="shared" si="33"/>
        <v>#VALUE!</v>
      </c>
      <c r="BD11" s="89" t="e">
        <f t="shared" si="11"/>
        <v>#VALUE!</v>
      </c>
      <c r="BE11" s="90" t="str">
        <f>IFERROR(VLOOKUP(AU11,'DAS Tue'!$F$9:$Q$58,12,0),"Off")</f>
        <v>Off</v>
      </c>
      <c r="BF11" s="87" t="str">
        <f>IFERROR(VLOOKUP(AU11,'DAS Tue'!$F$9:$R$58,13,0),"Off")</f>
        <v>Off</v>
      </c>
      <c r="BG11" s="88" t="e">
        <f t="shared" si="34"/>
        <v>#VALUE!</v>
      </c>
      <c r="BH11" s="91" t="e">
        <f t="shared" si="35"/>
        <v>#VALUE!</v>
      </c>
      <c r="BI11" s="86">
        <f>IFERROR(VLOOKUP(AU11,'DAS Wed'!$F$11:$Q$60,12,0),"Off")</f>
        <v>0.22013888888888888</v>
      </c>
      <c r="BJ11" s="87">
        <f>IFERROR(VLOOKUP(AU11,'DAS Wed'!$F$11:$R$60,13,0),"Off")</f>
        <v>0.69166666666666665</v>
      </c>
      <c r="BK11" s="88">
        <f t="shared" si="36"/>
        <v>0.30833333333333335</v>
      </c>
      <c r="BL11" s="89" t="e">
        <f t="shared" si="37"/>
        <v>#VALUE!</v>
      </c>
      <c r="BM11" s="90">
        <f>IFERROR(VLOOKUP(AU11,'DAS Thu'!$F$9:$Q$61,12,0),"Off")</f>
        <v>0.3833333333333333</v>
      </c>
      <c r="BN11" s="87">
        <f>IFERROR(VLOOKUP(AU11,'DAS Thu'!$F$9:$R$61,13,0),"Off")</f>
        <v>0.8125</v>
      </c>
      <c r="BO11" s="88">
        <f t="shared" si="38"/>
        <v>0.1875</v>
      </c>
      <c r="BP11" s="91">
        <f t="shared" si="39"/>
        <v>0.69166666666666665</v>
      </c>
      <c r="BQ11" s="86">
        <f>IFERROR(VLOOKUP(AU11,'DAS Fri'!$F$9:$Q$61,12,0),"Off")</f>
        <v>0.59236111111111112</v>
      </c>
      <c r="BR11" s="87">
        <f>IFERROR(VLOOKUP(AU11,'DAS Fri'!$F$9:$R$61,13,0),"Off")</f>
        <v>0.80763888888888891</v>
      </c>
      <c r="BS11" s="88">
        <f t="shared" si="40"/>
        <v>0.19236111111111109</v>
      </c>
      <c r="BT11" s="89">
        <f t="shared" si="41"/>
        <v>0.77986111111111112</v>
      </c>
      <c r="BU11" s="90">
        <f>IFERROR(VLOOKUP(AU11,'DAS Sat'!$F$20:$Q$61,12,0),"Off")</f>
        <v>0.70763888888888893</v>
      </c>
      <c r="BV11" s="87">
        <f>IFERROR(VLOOKUP(AU11,'DAS Sat'!$F$20:$R$61,13,0),"Off")</f>
        <v>0.96527777777777779</v>
      </c>
      <c r="BW11" s="92">
        <f t="shared" si="42"/>
        <v>3.472222222222221E-2</v>
      </c>
      <c r="BX11" s="89">
        <f t="shared" si="43"/>
        <v>0.9</v>
      </c>
    </row>
    <row r="12" spans="2:76" ht="21" x14ac:dyDescent="0.45">
      <c r="B12" s="102" t="str">
        <f>TC!A14</f>
        <v>Mubarak Yousef Al-Dossary</v>
      </c>
      <c r="C12" s="57">
        <f>IFERROR(VLOOKUP(B12,'DAS Sun'!$F$9:$O$50,10,0),"Off")</f>
        <v>0.21250000000000002</v>
      </c>
      <c r="D12" s="58">
        <f>TC!E14</f>
        <v>0.21250000000000002</v>
      </c>
      <c r="E12" s="57">
        <f>IFERROR(VLOOKUP(B12,'DAS Mon'!$F$9:$O$44,10,0),"Off")</f>
        <v>0.37500000000000006</v>
      </c>
      <c r="F12" s="58">
        <f>TC!I14</f>
        <v>0.37500000000000006</v>
      </c>
      <c r="G12" s="57">
        <f>IFERROR(VLOOKUP(B12,'DAS Tue'!$F$9:$O$44,10,0),"Off")</f>
        <v>0.20833333333333343</v>
      </c>
      <c r="H12" s="58">
        <f>TC!M14</f>
        <v>0.20833333333333348</v>
      </c>
      <c r="I12" s="57" t="str">
        <f>IFERROR(VLOOKUP(B12,'DAS Wed'!$F$9:$O$50,10,0),"Off")</f>
        <v>Off</v>
      </c>
      <c r="J12" s="58">
        <f>TC!Q14</f>
        <v>0</v>
      </c>
      <c r="K12" s="57" t="str">
        <f>IFERROR(VLOOKUP(B12,'DAS Thu'!$F$9:$O$47,10,0),"Off")</f>
        <v>Off</v>
      </c>
      <c r="L12" s="58">
        <f>TC!U14</f>
        <v>0</v>
      </c>
      <c r="M12" s="57">
        <f>IFERROR(VLOOKUP(B12,'DAS Fri'!$F$9:$O$46,10,0),"Off")</f>
        <v>0.21875</v>
      </c>
      <c r="N12" s="58">
        <f>TC!Y14</f>
        <v>0.41666666666666663</v>
      </c>
      <c r="O12" s="57">
        <f>IFERROR(VLOOKUP(B12,'DAS Sat'!$F$9:$O$48,10,0),"Off")</f>
        <v>0.21875</v>
      </c>
      <c r="P12" s="58">
        <f>TC!AC14</f>
        <v>0.41666666666666663</v>
      </c>
      <c r="Q12" s="61">
        <f t="shared" si="12"/>
        <v>1.2333333333333336</v>
      </c>
      <c r="R12" s="56">
        <f t="shared" si="10"/>
        <v>1.6291666666666669</v>
      </c>
      <c r="S12" s="97">
        <f t="shared" si="13"/>
        <v>2</v>
      </c>
      <c r="T12" s="56">
        <f t="shared" si="14"/>
        <v>0.39583333333333326</v>
      </c>
      <c r="U12" s="102" t="str">
        <f>TC!A14</f>
        <v>Mubarak Yousef Al-Dossary</v>
      </c>
      <c r="V12" s="99" t="str">
        <f>IFERROR(VLOOKUP(U12,'DAS Sun'!$F$12:$P$50,11,0),"Off")</f>
        <v>TC9</v>
      </c>
      <c r="W12" s="100" t="str">
        <f t="shared" si="15"/>
        <v>3:50</v>
      </c>
      <c r="X12" s="98" t="str">
        <f t="shared" si="16"/>
        <v>YES</v>
      </c>
      <c r="Y12" s="99" t="str">
        <f>IFERROR(VLOOKUP(U12,'DAS Mon'!$F$9:$P$44,11,0),"Off")</f>
        <v>SP-R</v>
      </c>
      <c r="Z12" s="100">
        <f t="shared" si="17"/>
        <v>0</v>
      </c>
      <c r="AA12" s="98" t="str">
        <f t="shared" si="18"/>
        <v>YES</v>
      </c>
      <c r="AB12" s="99" t="str">
        <f>IFERROR(VLOOKUP(U12,'DAS Tue'!$F$9:$P$44,11,0),"Off")</f>
        <v>TC10</v>
      </c>
      <c r="AC12" s="100" t="str">
        <f t="shared" si="19"/>
        <v>3:50</v>
      </c>
      <c r="AD12" s="98">
        <f t="shared" si="20"/>
        <v>0</v>
      </c>
      <c r="AE12" s="99" t="str">
        <f>IFERROR(VLOOKUP(U12,'DAS Wed'!$F$11:$P$50,11,0),"Off")</f>
        <v>Off</v>
      </c>
      <c r="AF12" s="100">
        <f t="shared" si="21"/>
        <v>0</v>
      </c>
      <c r="AG12" s="98">
        <f t="shared" si="22"/>
        <v>0</v>
      </c>
      <c r="AH12" s="99" t="str">
        <f>IFERROR(VLOOKUP(U12,'DAS Thu'!$F$9:$P$45,11,0),"Off")</f>
        <v>Off</v>
      </c>
      <c r="AI12" s="100">
        <f t="shared" si="23"/>
        <v>0</v>
      </c>
      <c r="AJ12" s="98">
        <f t="shared" si="24"/>
        <v>0</v>
      </c>
      <c r="AK12" s="99" t="str">
        <f>IFERROR(VLOOKUP(U12,'DAS Fri'!$F$9:$P$46,11,0),"Off")</f>
        <v>TC25&amp;28</v>
      </c>
      <c r="AL12" s="100">
        <f t="shared" si="25"/>
        <v>0</v>
      </c>
      <c r="AM12" s="98">
        <f t="shared" si="26"/>
        <v>0</v>
      </c>
      <c r="AN12" s="99" t="str">
        <f>IFERROR(VLOOKUP(U12,'DAS Sat'!$F$20:$P$48,11,0),"Off")</f>
        <v>Off</v>
      </c>
      <c r="AO12" s="100">
        <f t="shared" si="27"/>
        <v>0</v>
      </c>
      <c r="AP12" s="98">
        <f t="shared" si="28"/>
        <v>0</v>
      </c>
      <c r="AQ12" s="61">
        <f t="shared" si="29"/>
        <v>0.31944444444444442</v>
      </c>
      <c r="AR12" s="56">
        <v>0.31944444444444448</v>
      </c>
      <c r="AS12" s="101">
        <f t="shared" si="30"/>
        <v>2</v>
      </c>
      <c r="AU12" s="103" t="str">
        <f>TC!A14</f>
        <v>Mubarak Yousef Al-Dossary</v>
      </c>
      <c r="AV12" s="92">
        <v>3.472222222222221E-2</v>
      </c>
      <c r="AW12" s="86">
        <f>IFERROR(VLOOKUP(AU12,'DAS Sun'!$F$11:$Q$60,12,0),"Off")</f>
        <v>0.59236111111111112</v>
      </c>
      <c r="AX12" s="87">
        <f>IFERROR(VLOOKUP(AU12,'DAS Sun'!$F$11:$R$60,13,0),"Off")</f>
        <v>0.80486111111111114</v>
      </c>
      <c r="AY12" s="88">
        <f t="shared" si="31"/>
        <v>0.19513888888888886</v>
      </c>
      <c r="AZ12" s="89">
        <f t="shared" si="32"/>
        <v>0.62708333333333333</v>
      </c>
      <c r="BA12" s="90">
        <f>IFERROR(VLOOKUP(AU12,'DAS Mon'!$F$9:$Q$60,12,0),"Off")</f>
        <v>0.45833333333333331</v>
      </c>
      <c r="BB12" s="87">
        <f>IFERROR(VLOOKUP(AU12,'DAS Mon'!$F$9:$R$60,13,0),"Off")</f>
        <v>0.83333333333333337</v>
      </c>
      <c r="BC12" s="88">
        <f t="shared" si="33"/>
        <v>0.16666666666666663</v>
      </c>
      <c r="BD12" s="89">
        <f t="shared" si="11"/>
        <v>0.65347222222222223</v>
      </c>
      <c r="BE12" s="90">
        <f>IFERROR(VLOOKUP(AU12,'DAS Tue'!$F$9:$Q$58,12,0),"Off")</f>
        <v>0.48333333333333334</v>
      </c>
      <c r="BF12" s="87">
        <f>IFERROR(VLOOKUP(AU12,'DAS Tue'!$F$9:$R$58,13,0),"Off")</f>
        <v>0.69166666666666676</v>
      </c>
      <c r="BG12" s="88">
        <f t="shared" si="34"/>
        <v>0.30833333333333324</v>
      </c>
      <c r="BH12" s="91">
        <f t="shared" si="35"/>
        <v>0.64999999999999991</v>
      </c>
      <c r="BI12" s="86" t="str">
        <f>IFERROR(VLOOKUP(AU12,'DAS Wed'!$F$11:$Q$60,12,0),"Off")</f>
        <v>Off</v>
      </c>
      <c r="BJ12" s="87" t="str">
        <f>IFERROR(VLOOKUP(AU12,'DAS Wed'!$F$11:$R$60,13,0),"Off")</f>
        <v>Off</v>
      </c>
      <c r="BK12" s="88" t="e">
        <f t="shared" si="36"/>
        <v>#VALUE!</v>
      </c>
      <c r="BL12" s="89" t="e">
        <f t="shared" si="37"/>
        <v>#VALUE!</v>
      </c>
      <c r="BM12" s="90" t="str">
        <f>IFERROR(VLOOKUP(AU12,'DAS Thu'!$F$9:$Q$61,12,0),"Off")</f>
        <v>Off</v>
      </c>
      <c r="BN12" s="87" t="str">
        <f>IFERROR(VLOOKUP(AU12,'DAS Thu'!$F$9:$R$61,13,0),"Off")</f>
        <v>Off</v>
      </c>
      <c r="BO12" s="88" t="e">
        <f t="shared" si="38"/>
        <v>#VALUE!</v>
      </c>
      <c r="BP12" s="91" t="e">
        <f t="shared" si="39"/>
        <v>#VALUE!</v>
      </c>
      <c r="BQ12" s="86">
        <f>IFERROR(VLOOKUP(AU12,'DAS Fri'!$F$9:$Q$61,12,0),"Off")</f>
        <v>0.47291666666666665</v>
      </c>
      <c r="BR12" s="87">
        <f>IFERROR(VLOOKUP(AU12,'DAS Fri'!$F$9:$R$61,13,0),"Off")</f>
        <v>0.69166666666666665</v>
      </c>
      <c r="BS12" s="88">
        <f t="shared" si="40"/>
        <v>0.30833333333333335</v>
      </c>
      <c r="BT12" s="89" t="e">
        <f t="shared" si="41"/>
        <v>#VALUE!</v>
      </c>
      <c r="BU12" s="90" t="str">
        <f>IFERROR(VLOOKUP(AU12,'DAS Sat'!$F$20:$Q$61,12,0),"Off")</f>
        <v>Off</v>
      </c>
      <c r="BV12" s="87" t="str">
        <f>IFERROR(VLOOKUP(AU12,'DAS Sat'!$F$20:$R$61,13,0),"Off")</f>
        <v>Off</v>
      </c>
      <c r="BW12" s="92" t="e">
        <f t="shared" si="42"/>
        <v>#VALUE!</v>
      </c>
      <c r="BX12" s="89" t="e">
        <f t="shared" si="43"/>
        <v>#VALUE!</v>
      </c>
    </row>
    <row r="13" spans="2:76" ht="21" x14ac:dyDescent="0.45">
      <c r="B13" s="102" t="str">
        <f>TC!A15</f>
        <v>Abdul Hamid Taher Al-Awad</v>
      </c>
      <c r="C13" s="57" t="str">
        <f>IFERROR(VLOOKUP(B13,'DAS Sun'!$F$9:$O$50,10,0),"Off")</f>
        <v>Off</v>
      </c>
      <c r="D13" s="58">
        <f>TC!E15</f>
        <v>0.47152777777777777</v>
      </c>
      <c r="E13" s="57">
        <f>IFERROR(VLOOKUP(B13,'DAS Mon'!$F$9:$O$44,10,0),"Off")</f>
        <v>0.21250000000000002</v>
      </c>
      <c r="F13" s="58">
        <f>TC!I15</f>
        <v>0.375</v>
      </c>
      <c r="G13" s="57">
        <f>IFERROR(VLOOKUP(B13,'DAS Tue'!$F$9:$O$44,10,0),"Off")</f>
        <v>0.37500000000000006</v>
      </c>
      <c r="H13" s="58">
        <f>TC!M15</f>
        <v>0</v>
      </c>
      <c r="I13" s="57">
        <f>IFERROR(VLOOKUP(B13,'DAS Wed'!$F$9:$O$50,10,0),"Off")</f>
        <v>0.20833333333333343</v>
      </c>
      <c r="J13" s="58">
        <f>TC!Q15</f>
        <v>0</v>
      </c>
      <c r="K13" s="57" t="str">
        <f>IFERROR(VLOOKUP(B13,'DAS Thu'!$F$9:$O$47,10,0),"Off")</f>
        <v>Off</v>
      </c>
      <c r="L13" s="58">
        <f>TC!U15</f>
        <v>0.4291666666666667</v>
      </c>
      <c r="M13" s="57">
        <f>IFERROR(VLOOKUP(B13,'DAS Fri'!$F$9:$O$46,10,0),"Off")</f>
        <v>0.375</v>
      </c>
      <c r="N13" s="58">
        <f>TC!Y15</f>
        <v>0.21458333333333335</v>
      </c>
      <c r="O13" s="57">
        <f>IFERROR(VLOOKUP(B13,'DAS Sat'!$F$9:$O$48,10,0),"Off")</f>
        <v>0.375</v>
      </c>
      <c r="P13" s="58">
        <f>TC!AC15</f>
        <v>0.20833333333333337</v>
      </c>
      <c r="Q13" s="61">
        <f t="shared" si="12"/>
        <v>1.5458333333333336</v>
      </c>
      <c r="R13" s="56">
        <f t="shared" si="10"/>
        <v>1.6986111111111111</v>
      </c>
      <c r="S13" s="97">
        <f t="shared" si="13"/>
        <v>2</v>
      </c>
      <c r="T13" s="56">
        <f t="shared" si="14"/>
        <v>0.15277777777777746</v>
      </c>
      <c r="U13" s="102" t="str">
        <f>TC!A15</f>
        <v>Abdul Hamid Taher Al-Awad</v>
      </c>
      <c r="V13" s="99" t="str">
        <f>IFERROR(VLOOKUP(U13,'DAS Sun'!$F$12:$P$50,11,0),"Off")</f>
        <v>Off</v>
      </c>
      <c r="W13" s="100">
        <f t="shared" si="15"/>
        <v>0</v>
      </c>
      <c r="X13" s="98">
        <f t="shared" si="16"/>
        <v>0</v>
      </c>
      <c r="Y13" s="99" t="str">
        <f>IFERROR(VLOOKUP(U13,'DAS Mon'!$F$9:$P$44,11,0),"Off")</f>
        <v>TC9</v>
      </c>
      <c r="Z13" s="100" t="str">
        <f t="shared" si="17"/>
        <v>3:50</v>
      </c>
      <c r="AA13" s="98" t="str">
        <f t="shared" si="18"/>
        <v>YES</v>
      </c>
      <c r="AB13" s="99" t="str">
        <f>IFERROR(VLOOKUP(U13,'DAS Tue'!$F$9:$P$44,11,0),"Off")</f>
        <v>SP-R</v>
      </c>
      <c r="AC13" s="100">
        <f t="shared" si="19"/>
        <v>0</v>
      </c>
      <c r="AD13" s="98" t="str">
        <f t="shared" si="20"/>
        <v>YES</v>
      </c>
      <c r="AE13" s="99" t="str">
        <f>IFERROR(VLOOKUP(U13,'DAS Wed'!$F$11:$P$50,11,0),"Off")</f>
        <v>TC10</v>
      </c>
      <c r="AF13" s="100" t="str">
        <f t="shared" si="21"/>
        <v>3:50</v>
      </c>
      <c r="AG13" s="98">
        <f t="shared" si="22"/>
        <v>0</v>
      </c>
      <c r="AH13" s="99" t="str">
        <f>IFERROR(VLOOKUP(U13,'DAS Thu'!$F$9:$P$45,11,0),"Off")</f>
        <v>Off</v>
      </c>
      <c r="AI13" s="100">
        <f t="shared" si="23"/>
        <v>0</v>
      </c>
      <c r="AJ13" s="98">
        <f t="shared" si="24"/>
        <v>0</v>
      </c>
      <c r="AK13" s="99" t="str">
        <f>IFERROR(VLOOKUP(U13,'DAS Fri'!$F$9:$P$46,11,0),"Off")</f>
        <v>SP-H</v>
      </c>
      <c r="AL13" s="100" t="str">
        <f t="shared" si="25"/>
        <v>0</v>
      </c>
      <c r="AM13" s="98">
        <f t="shared" si="26"/>
        <v>0</v>
      </c>
      <c r="AN13" s="99" t="str">
        <f>IFERROR(VLOOKUP(U13,'DAS Sat'!$F$20:$P$48,11,0),"Off")</f>
        <v>SP-H</v>
      </c>
      <c r="AO13" s="100" t="str">
        <f t="shared" si="27"/>
        <v>0</v>
      </c>
      <c r="AP13" s="98">
        <f t="shared" si="28"/>
        <v>0</v>
      </c>
      <c r="AQ13" s="61">
        <f t="shared" si="29"/>
        <v>0.31944444444444442</v>
      </c>
      <c r="AR13" s="56">
        <v>0.63888888888888895</v>
      </c>
      <c r="AS13" s="101">
        <f t="shared" si="30"/>
        <v>2</v>
      </c>
      <c r="AU13" s="103" t="str">
        <f>TC!A15</f>
        <v>Abdul Hamid Taher Al-Awad</v>
      </c>
      <c r="AV13" s="92">
        <v>6.25E-2</v>
      </c>
      <c r="AW13" s="86" t="str">
        <f>IFERROR(VLOOKUP(AU13,'DAS Sun'!$F$11:$Q$60,12,0),"Off")</f>
        <v>Off</v>
      </c>
      <c r="AX13" s="87" t="str">
        <f>IFERROR(VLOOKUP(AU13,'DAS Sun'!$F$11:$R$60,13,0),"Off")</f>
        <v>Off</v>
      </c>
      <c r="AY13" s="88" t="e">
        <f t="shared" si="31"/>
        <v>#VALUE!</v>
      </c>
      <c r="AZ13" s="89" t="e">
        <f t="shared" si="32"/>
        <v>#VALUE!</v>
      </c>
      <c r="BA13" s="90">
        <f>IFERROR(VLOOKUP(AU13,'DAS Mon'!$F$9:$Q$60,12,0),"Off")</f>
        <v>0.59236111111111112</v>
      </c>
      <c r="BB13" s="87">
        <f>IFERROR(VLOOKUP(AU13,'DAS Mon'!$F$9:$R$60,13,0),"Off")</f>
        <v>0.80486111111111114</v>
      </c>
      <c r="BC13" s="88">
        <f t="shared" si="33"/>
        <v>0.19513888888888886</v>
      </c>
      <c r="BD13" s="89" t="e">
        <f t="shared" si="11"/>
        <v>#VALUE!</v>
      </c>
      <c r="BE13" s="90">
        <f>IFERROR(VLOOKUP(AU13,'DAS Tue'!$F$9:$Q$58,12,0),"Off")</f>
        <v>0.45833333333333331</v>
      </c>
      <c r="BF13" s="87">
        <f>IFERROR(VLOOKUP(AU13,'DAS Tue'!$F$9:$R$58,13,0),"Off")</f>
        <v>0.83333333333333337</v>
      </c>
      <c r="BG13" s="88">
        <f t="shared" si="34"/>
        <v>0.16666666666666663</v>
      </c>
      <c r="BH13" s="91">
        <f t="shared" si="35"/>
        <v>0.65347222222222223</v>
      </c>
      <c r="BI13" s="86">
        <f>IFERROR(VLOOKUP(AU13,'DAS Wed'!$F$11:$Q$60,12,0),"Off")</f>
        <v>0.48333333333333334</v>
      </c>
      <c r="BJ13" s="87">
        <f>IFERROR(VLOOKUP(AU13,'DAS Wed'!$F$11:$R$60,13,0),"Off")</f>
        <v>0.69166666666666676</v>
      </c>
      <c r="BK13" s="88">
        <f t="shared" si="36"/>
        <v>0.30833333333333324</v>
      </c>
      <c r="BL13" s="89">
        <f t="shared" si="37"/>
        <v>0.64999999999999991</v>
      </c>
      <c r="BM13" s="90" t="str">
        <f>IFERROR(VLOOKUP(AU13,'DAS Thu'!$F$9:$Q$61,12,0),"Off")</f>
        <v>Off</v>
      </c>
      <c r="BN13" s="87" t="str">
        <f>IFERROR(VLOOKUP(AU13,'DAS Thu'!$F$9:$R$61,13,0),"Off")</f>
        <v>Off</v>
      </c>
      <c r="BO13" s="88" t="e">
        <f t="shared" si="38"/>
        <v>#VALUE!</v>
      </c>
      <c r="BP13" s="91" t="e">
        <f t="shared" si="39"/>
        <v>#VALUE!</v>
      </c>
      <c r="BQ13" s="86">
        <f>IFERROR(VLOOKUP(AU13,'DAS Fri'!$F$9:$Q$61,12,0),"Off")</f>
        <v>0.58333333333333337</v>
      </c>
      <c r="BR13" s="87">
        <f>IFERROR(VLOOKUP(AU13,'DAS Fri'!$F$9:$R$61,13,0),"Off")</f>
        <v>0.95833333333333337</v>
      </c>
      <c r="BS13" s="88">
        <f t="shared" si="40"/>
        <v>4.166666666666663E-2</v>
      </c>
      <c r="BT13" s="89" t="e">
        <f t="shared" si="41"/>
        <v>#VALUE!</v>
      </c>
      <c r="BU13" s="90">
        <f>IFERROR(VLOOKUP(AU13,'DAS Sat'!$F$20:$Q$61,12,0),"Off")</f>
        <v>0.58333333333333337</v>
      </c>
      <c r="BV13" s="87">
        <f>IFERROR(VLOOKUP(AU13,'DAS Sat'!$F$20:$R$61,13,0),"Off")</f>
        <v>0.95833333333333337</v>
      </c>
      <c r="BW13" s="92">
        <f t="shared" si="42"/>
        <v>4.166666666666663E-2</v>
      </c>
      <c r="BX13" s="89">
        <f t="shared" si="43"/>
        <v>0.625</v>
      </c>
    </row>
    <row r="14" spans="2:76" ht="21" x14ac:dyDescent="0.45">
      <c r="B14" s="102" t="str">
        <f>TC!A16</f>
        <v>Ahmed Abdulaziz Al-Ghwainem</v>
      </c>
      <c r="C14" s="57" t="str">
        <f>IFERROR(VLOOKUP(B14,'DAS Sun'!$F$9:$O$50,10,0),"Off")</f>
        <v>Off</v>
      </c>
      <c r="D14" s="58">
        <f>TC!E16</f>
        <v>0</v>
      </c>
      <c r="E14" s="57" t="str">
        <f>IFERROR(VLOOKUP(B14,'DAS Mon'!$F$9:$O$44,10,0),"Off")</f>
        <v>Off</v>
      </c>
      <c r="F14" s="58">
        <f>TC!I16</f>
        <v>0</v>
      </c>
      <c r="G14" s="57">
        <f>IFERROR(VLOOKUP(B14,'DAS Tue'!$F$9:$O$44,10,0),"Off")</f>
        <v>0.21527777777777779</v>
      </c>
      <c r="H14" s="58">
        <f>TC!M16</f>
        <v>0.21527777777777779</v>
      </c>
      <c r="I14" s="57">
        <f>IFERROR(VLOOKUP(B14,'DAS Wed'!$F$9:$O$50,10,0),"Off")</f>
        <v>0.20833333333333337</v>
      </c>
      <c r="J14" s="58">
        <f>TC!Q16</f>
        <v>0.20833333333333337</v>
      </c>
      <c r="K14" s="57">
        <f>IFERROR(VLOOKUP(B14,'DAS Thu'!$F$9:$O$47,10,0),"Off")</f>
        <v>0.21250000000000002</v>
      </c>
      <c r="L14" s="58">
        <f>TC!U16</f>
        <v>0.21250000000000002</v>
      </c>
      <c r="M14" s="57">
        <f>IFERROR(VLOOKUP(B14,'DAS Fri'!$F$9:$O$46,10,0),"Off")</f>
        <v>0.375</v>
      </c>
      <c r="N14" s="58">
        <f>TC!Y16</f>
        <v>0.41666666666666674</v>
      </c>
      <c r="O14" s="57">
        <f>IFERROR(VLOOKUP(B14,'DAS Sat'!$F$9:$O$48,10,0),"Off")</f>
        <v>0.26041666666666669</v>
      </c>
      <c r="P14" s="58">
        <f>TC!AC16</f>
        <v>0.20833333333333331</v>
      </c>
      <c r="Q14" s="61">
        <f t="shared" si="12"/>
        <v>1.2715277777777778</v>
      </c>
      <c r="R14" s="56">
        <f t="shared" si="10"/>
        <v>1.2611111111111111</v>
      </c>
      <c r="S14" s="97">
        <f t="shared" si="13"/>
        <v>2</v>
      </c>
      <c r="T14" s="56">
        <f t="shared" si="14"/>
        <v>-1.0416666666666741E-2</v>
      </c>
      <c r="U14" s="102" t="str">
        <f>TC!A16</f>
        <v>Ahmed Abdulaziz Al-Ghwainem</v>
      </c>
      <c r="V14" s="99" t="str">
        <f>IFERROR(VLOOKUP(U14,'DAS Sun'!$F$12:$P$50,11,0),"Off")</f>
        <v>Off</v>
      </c>
      <c r="W14" s="100">
        <f t="shared" si="15"/>
        <v>0</v>
      </c>
      <c r="X14" s="98">
        <f t="shared" si="16"/>
        <v>0</v>
      </c>
      <c r="Y14" s="99" t="str">
        <f>IFERROR(VLOOKUP(U14,'DAS Mon'!$F$9:$P$44,11,0),"Off")</f>
        <v>Off</v>
      </c>
      <c r="Z14" s="100">
        <f t="shared" si="17"/>
        <v>0</v>
      </c>
      <c r="AA14" s="98">
        <f t="shared" si="18"/>
        <v>0</v>
      </c>
      <c r="AB14" s="99" t="str">
        <f>IFERROR(VLOOKUP(U14,'DAS Tue'!$F$9:$P$44,11,0),"Off")</f>
        <v>TC7</v>
      </c>
      <c r="AC14" s="100" t="str">
        <f t="shared" si="19"/>
        <v>3:50</v>
      </c>
      <c r="AD14" s="98" t="str">
        <f t="shared" si="20"/>
        <v>YES</v>
      </c>
      <c r="AE14" s="99" t="str">
        <f>IFERROR(VLOOKUP(U14,'DAS Wed'!$F$11:$P$50,11,0),"Off")</f>
        <v>TC6</v>
      </c>
      <c r="AF14" s="100" t="str">
        <f t="shared" si="21"/>
        <v>7:40</v>
      </c>
      <c r="AG14" s="98">
        <f t="shared" si="22"/>
        <v>0</v>
      </c>
      <c r="AH14" s="99" t="str">
        <f>IFERROR(VLOOKUP(U14,'DAS Thu'!$F$9:$P$45,11,0),"Off")</f>
        <v>TC1</v>
      </c>
      <c r="AI14" s="100" t="str">
        <f t="shared" si="23"/>
        <v>7:40</v>
      </c>
      <c r="AJ14" s="98" t="str">
        <f t="shared" si="24"/>
        <v>YES</v>
      </c>
      <c r="AK14" s="99" t="str">
        <f>IFERROR(VLOOKUP(U14,'DAS Fri'!$F$9:$P$46,11,0),"Off")</f>
        <v>SP-H</v>
      </c>
      <c r="AL14" s="100" t="str">
        <f t="shared" si="25"/>
        <v>0</v>
      </c>
      <c r="AM14" s="98">
        <f t="shared" si="26"/>
        <v>0</v>
      </c>
      <c r="AN14" s="99" t="str">
        <f>IFERROR(VLOOKUP(U14,'DAS Sat'!$F$20:$P$48,11,0),"Off")</f>
        <v>SP-H</v>
      </c>
      <c r="AO14" s="100" t="str">
        <f t="shared" si="27"/>
        <v>0</v>
      </c>
      <c r="AP14" s="98">
        <f t="shared" si="28"/>
        <v>0</v>
      </c>
      <c r="AQ14" s="61">
        <f t="shared" si="29"/>
        <v>0.79861111111111105</v>
      </c>
      <c r="AR14" s="56">
        <v>0.31944444444444448</v>
      </c>
      <c r="AS14" s="101">
        <f t="shared" si="30"/>
        <v>2</v>
      </c>
      <c r="AU14" s="103" t="str">
        <f>TC!A16</f>
        <v>Ahmed Abdulaziz Al-Ghwainem</v>
      </c>
      <c r="AV14" s="92">
        <v>0.30833333333333324</v>
      </c>
      <c r="AW14" s="86" t="str">
        <f>IFERROR(VLOOKUP(AU14,'DAS Sun'!$F$11:$Q$60,12,0),"Off")</f>
        <v>Off</v>
      </c>
      <c r="AX14" s="87" t="str">
        <f>IFERROR(VLOOKUP(AU14,'DAS Sun'!$F$11:$R$60,13,0),"Off")</f>
        <v>Off</v>
      </c>
      <c r="AY14" s="88" t="e">
        <f t="shared" si="31"/>
        <v>#VALUE!</v>
      </c>
      <c r="AZ14" s="89" t="e">
        <f t="shared" si="32"/>
        <v>#VALUE!</v>
      </c>
      <c r="BA14" s="90" t="str">
        <f>IFERROR(VLOOKUP(AU14,'DAS Mon'!$F$9:$Q$60,12,0),"Off")</f>
        <v>Off</v>
      </c>
      <c r="BB14" s="87" t="str">
        <f>IFERROR(VLOOKUP(AU14,'DAS Mon'!$F$9:$R$60,13,0),"Off")</f>
        <v>Off</v>
      </c>
      <c r="BC14" s="88" t="e">
        <f t="shared" si="33"/>
        <v>#VALUE!</v>
      </c>
      <c r="BD14" s="89" t="e">
        <f t="shared" si="11"/>
        <v>#VALUE!</v>
      </c>
      <c r="BE14" s="90">
        <f>IFERROR(VLOOKUP(AU14,'DAS Tue'!$F$9:$Q$58,12,0),"Off")</f>
        <v>0.46736111111111112</v>
      </c>
      <c r="BF14" s="87">
        <f>IFERROR(VLOOKUP(AU14,'DAS Tue'!$F$9:$R$58,13,0),"Off")</f>
        <v>0.68263888888888891</v>
      </c>
      <c r="BG14" s="88">
        <f t="shared" si="34"/>
        <v>0.31736111111111109</v>
      </c>
      <c r="BH14" s="91" t="e">
        <f t="shared" si="35"/>
        <v>#VALUE!</v>
      </c>
      <c r="BI14" s="86">
        <f>IFERROR(VLOOKUP(AU14,'DAS Wed'!$F$11:$Q$60,12,0),"Off")</f>
        <v>0.27291666666666664</v>
      </c>
      <c r="BJ14" s="87">
        <f>IFERROR(VLOOKUP(AU14,'DAS Wed'!$F$11:$R$60,13,0),"Off")</f>
        <v>0.48125000000000001</v>
      </c>
      <c r="BK14" s="88">
        <f t="shared" si="36"/>
        <v>0.51875000000000004</v>
      </c>
      <c r="BL14" s="89">
        <f t="shared" si="37"/>
        <v>0.59027777777777768</v>
      </c>
      <c r="BM14" s="90">
        <f>IFERROR(VLOOKUP(AU14,'DAS Thu'!$F$9:$Q$61,12,0),"Off")</f>
        <v>0.14444444444444443</v>
      </c>
      <c r="BN14" s="87">
        <f>IFERROR(VLOOKUP(AU14,'DAS Thu'!$F$9:$R$61,13,0),"Off")</f>
        <v>0.35694444444444445</v>
      </c>
      <c r="BO14" s="88">
        <f t="shared" si="38"/>
        <v>0.64305555555555549</v>
      </c>
      <c r="BP14" s="91">
        <f t="shared" si="39"/>
        <v>0.66319444444444442</v>
      </c>
      <c r="BQ14" s="86">
        <f>IFERROR(VLOOKUP(AU14,'DAS Fri'!$F$9:$Q$61,12,0),"Off")</f>
        <v>0.20833333333333334</v>
      </c>
      <c r="BR14" s="87">
        <f>IFERROR(VLOOKUP(AU14,'DAS Fri'!$F$9:$R$61,13,0),"Off")</f>
        <v>0.58333333333333337</v>
      </c>
      <c r="BS14" s="88">
        <f t="shared" si="40"/>
        <v>0.41666666666666663</v>
      </c>
      <c r="BT14" s="89">
        <f t="shared" si="41"/>
        <v>0.85138888888888886</v>
      </c>
      <c r="BU14" s="90">
        <f>IFERROR(VLOOKUP(AU14,'DAS Sat'!$F$20:$Q$61,12,0),"Off")</f>
        <v>0.20833333333333334</v>
      </c>
      <c r="BV14" s="87">
        <f>IFERROR(VLOOKUP(AU14,'DAS Sat'!$F$20:$R$61,13,0),"Off")</f>
        <v>0.58333333333333337</v>
      </c>
      <c r="BW14" s="92">
        <f t="shared" si="42"/>
        <v>0.41666666666666663</v>
      </c>
      <c r="BX14" s="89">
        <f t="shared" si="43"/>
        <v>0.625</v>
      </c>
    </row>
    <row r="15" spans="2:76" ht="21" x14ac:dyDescent="0.45">
      <c r="B15" s="102" t="str">
        <f>TC!A17</f>
        <v>Humim Abdul Rahman Al-Dossary</v>
      </c>
      <c r="C15" s="57">
        <f>IFERROR(VLOOKUP(B15,'DAS Sun'!$F$9:$O$50,10,0),"Off")</f>
        <v>0.22430555555555554</v>
      </c>
      <c r="D15" s="58">
        <f>TC!E17</f>
        <v>0.41666666666666663</v>
      </c>
      <c r="E15" s="57">
        <f>IFERROR(VLOOKUP(B15,'DAS Mon'!$F$9:$O$44,10,0),"Off")</f>
        <v>0.20972222222222225</v>
      </c>
      <c r="F15" s="58">
        <f>TC!I17</f>
        <v>0.41666666666666663</v>
      </c>
      <c r="G15" s="57">
        <f>IFERROR(VLOOKUP(B15,'DAS Tue'!$F$9:$O$44,10,0),"Off")</f>
        <v>0.49791666666666667</v>
      </c>
      <c r="H15" s="58">
        <f>TC!M17</f>
        <v>0.41666666666666663</v>
      </c>
      <c r="I15" s="57">
        <f>IFERROR(VLOOKUP(B15,'DAS Wed'!$F$9:$O$50,10,0),"Off")</f>
        <v>0.375</v>
      </c>
      <c r="J15" s="58">
        <f>TC!Q17</f>
        <v>0.41666666666666663</v>
      </c>
      <c r="K15" s="57">
        <f>IFERROR(VLOOKUP(B15,'DAS Thu'!$F$9:$O$47,10,0),"Off")</f>
        <v>0.375</v>
      </c>
      <c r="L15" s="58">
        <f>TC!U17</f>
        <v>0.47152777777777777</v>
      </c>
      <c r="M15" s="57" t="str">
        <f>IFERROR(VLOOKUP(B15,'DAS Fri'!$F$9:$O$46,10,0),"Off")</f>
        <v>Off</v>
      </c>
      <c r="N15" s="58">
        <f>TC!Y17</f>
        <v>0</v>
      </c>
      <c r="O15" s="57" t="str">
        <f>IFERROR(VLOOKUP(B15,'DAS Sat'!$F$9:$O$48,10,0),"Off")</f>
        <v>Off</v>
      </c>
      <c r="P15" s="58">
        <f>TC!AC17</f>
        <v>0</v>
      </c>
      <c r="Q15" s="61">
        <f t="shared" si="12"/>
        <v>1.6819444444444445</v>
      </c>
      <c r="R15" s="56">
        <f t="shared" si="10"/>
        <v>2.1381944444444443</v>
      </c>
      <c r="S15" s="97">
        <f t="shared" si="13"/>
        <v>2</v>
      </c>
      <c r="T15" s="56">
        <f t="shared" si="14"/>
        <v>0.45624999999999982</v>
      </c>
      <c r="U15" s="102" t="str">
        <f>TC!A17</f>
        <v>Humim Abdul Rahman Al-Dossary</v>
      </c>
      <c r="V15" s="99" t="str">
        <f>IFERROR(VLOOKUP(U15,'DAS Sun'!$F$12:$P$50,11,0),"Off")</f>
        <v>TC13</v>
      </c>
      <c r="W15" s="100" t="str">
        <f t="shared" si="15"/>
        <v>3:50</v>
      </c>
      <c r="X15" s="98" t="str">
        <f t="shared" si="16"/>
        <v>YES</v>
      </c>
      <c r="Y15" s="99" t="str">
        <f>IFERROR(VLOOKUP(U15,'DAS Mon'!$F$9:$P$44,11,0),"Off")</f>
        <v>TC14</v>
      </c>
      <c r="Z15" s="100" t="str">
        <f t="shared" si="17"/>
        <v>3:50</v>
      </c>
      <c r="AA15" s="98">
        <f t="shared" si="18"/>
        <v>0</v>
      </c>
      <c r="AB15" s="99" t="str">
        <f>IFERROR(VLOOKUP(U15,'DAS Tue'!$F$9:$P$44,11,0),"Off")</f>
        <v>TC7&amp;16</v>
      </c>
      <c r="AC15" s="100">
        <f t="shared" si="19"/>
        <v>0</v>
      </c>
      <c r="AD15" s="98">
        <f t="shared" si="20"/>
        <v>0</v>
      </c>
      <c r="AE15" s="99" t="str">
        <f>IFERROR(VLOOKUP(U15,'DAS Wed'!$F$11:$P$50,11,0),"Off")</f>
        <v>SP-D</v>
      </c>
      <c r="AF15" s="100" t="str">
        <f t="shared" si="21"/>
        <v>0</v>
      </c>
      <c r="AG15" s="98">
        <f t="shared" si="22"/>
        <v>0</v>
      </c>
      <c r="AH15" s="99" t="str">
        <f>IFERROR(VLOOKUP(U15,'DAS Thu'!$F$9:$P$45,11,0),"Off")</f>
        <v>SP-D</v>
      </c>
      <c r="AI15" s="100" t="str">
        <f t="shared" si="23"/>
        <v>0</v>
      </c>
      <c r="AJ15" s="98">
        <f t="shared" si="24"/>
        <v>0</v>
      </c>
      <c r="AK15" s="99" t="str">
        <f>IFERROR(VLOOKUP(U15,'DAS Fri'!$F$9:$P$46,11,0),"Off")</f>
        <v>Off</v>
      </c>
      <c r="AL15" s="100">
        <f t="shared" si="25"/>
        <v>0</v>
      </c>
      <c r="AM15" s="98">
        <f t="shared" si="26"/>
        <v>0</v>
      </c>
      <c r="AN15" s="99" t="str">
        <f>IFERROR(VLOOKUP(U15,'DAS Sat'!$F$20:$P$48,11,0),"Off")</f>
        <v>Off</v>
      </c>
      <c r="AO15" s="100">
        <f t="shared" si="27"/>
        <v>0</v>
      </c>
      <c r="AP15" s="98">
        <f t="shared" si="28"/>
        <v>0</v>
      </c>
      <c r="AQ15" s="61">
        <f t="shared" si="29"/>
        <v>0.31944444444444442</v>
      </c>
      <c r="AR15" s="56">
        <v>0.31944444444444448</v>
      </c>
      <c r="AS15" s="101">
        <f t="shared" si="30"/>
        <v>1</v>
      </c>
      <c r="AU15" s="103" t="str">
        <f>TC!A17</f>
        <v>Humim Abdul Rahman Al-Dossary</v>
      </c>
      <c r="AV15" s="92" t="e">
        <v>#VALUE!</v>
      </c>
      <c r="AW15" s="86">
        <f>IFERROR(VLOOKUP(AU15,'DAS Sun'!$F$11:$Q$60,12,0),"Off")</f>
        <v>0.62291666666666667</v>
      </c>
      <c r="AX15" s="87">
        <f>IFERROR(VLOOKUP(AU15,'DAS Sun'!$F$11:$R$60,13,0),"Off")</f>
        <v>0.84722222222222221</v>
      </c>
      <c r="AY15" s="88">
        <f t="shared" si="31"/>
        <v>0.15277777777777779</v>
      </c>
      <c r="AZ15" s="89" t="e">
        <f t="shared" si="32"/>
        <v>#VALUE!</v>
      </c>
      <c r="BA15" s="90">
        <f>IFERROR(VLOOKUP(AU15,'DAS Mon'!$F$9:$Q$60,12,0),"Off")</f>
        <v>0.67083333333333328</v>
      </c>
      <c r="BB15" s="87">
        <f>IFERROR(VLOOKUP(AU15,'DAS Mon'!$F$9:$R$60,13,0),"Off")</f>
        <v>0.88055555555555554</v>
      </c>
      <c r="BC15" s="88">
        <f t="shared" si="33"/>
        <v>0.11944444444444446</v>
      </c>
      <c r="BD15" s="89">
        <f t="shared" si="11"/>
        <v>0.82361111111111107</v>
      </c>
      <c r="BE15" s="90">
        <f>IFERROR(VLOOKUP(AU15,'DAS Tue'!$F$9:$Q$58,12,0),"Off")</f>
        <v>0.46736111111111112</v>
      </c>
      <c r="BF15" s="87">
        <f>IFERROR(VLOOKUP(AU15,'DAS Tue'!$F$9:$R$58,13,0),"Off")</f>
        <v>0.96527777777777779</v>
      </c>
      <c r="BG15" s="88">
        <f t="shared" si="34"/>
        <v>3.472222222222221E-2</v>
      </c>
      <c r="BH15" s="91">
        <f t="shared" si="35"/>
        <v>0.58680555555555558</v>
      </c>
      <c r="BI15" s="86">
        <f>IFERROR(VLOOKUP(AU15,'DAS Wed'!$F$11:$Q$60,12,0),"Off")</f>
        <v>0.5625</v>
      </c>
      <c r="BJ15" s="87">
        <f>IFERROR(VLOOKUP(AU15,'DAS Wed'!$F$11:$R$60,13,0),"Off")</f>
        <v>0.9375</v>
      </c>
      <c r="BK15" s="88">
        <f t="shared" si="36"/>
        <v>6.25E-2</v>
      </c>
      <c r="BL15" s="89">
        <f t="shared" si="37"/>
        <v>0.59722222222222221</v>
      </c>
      <c r="BM15" s="90">
        <f>IFERROR(VLOOKUP(AU15,'DAS Thu'!$F$9:$Q$61,12,0),"Off")</f>
        <v>0.5625</v>
      </c>
      <c r="BN15" s="87">
        <f>IFERROR(VLOOKUP(AU15,'DAS Thu'!$F$9:$R$61,13,0),"Off")</f>
        <v>0.9375</v>
      </c>
      <c r="BO15" s="88">
        <f t="shared" si="38"/>
        <v>6.25E-2</v>
      </c>
      <c r="BP15" s="91">
        <f t="shared" si="39"/>
        <v>0.625</v>
      </c>
      <c r="BQ15" s="86" t="str">
        <f>IFERROR(VLOOKUP(AU15,'DAS Fri'!$F$9:$Q$61,12,0),"Off")</f>
        <v>Off</v>
      </c>
      <c r="BR15" s="87" t="str">
        <f>IFERROR(VLOOKUP(AU15,'DAS Fri'!$F$9:$R$61,13,0),"Off")</f>
        <v>Off</v>
      </c>
      <c r="BS15" s="88" t="e">
        <f t="shared" si="40"/>
        <v>#VALUE!</v>
      </c>
      <c r="BT15" s="89" t="e">
        <f t="shared" si="41"/>
        <v>#VALUE!</v>
      </c>
      <c r="BU15" s="90" t="str">
        <f>IFERROR(VLOOKUP(AU15,'DAS Sat'!$F$20:$Q$61,12,0),"Off")</f>
        <v>Off</v>
      </c>
      <c r="BV15" s="87" t="str">
        <f>IFERROR(VLOOKUP(AU15,'DAS Sat'!$F$20:$R$61,13,0),"Off")</f>
        <v>Off</v>
      </c>
      <c r="BW15" s="92" t="e">
        <f t="shared" si="42"/>
        <v>#VALUE!</v>
      </c>
      <c r="BX15" s="89" t="e">
        <f t="shared" si="43"/>
        <v>#VALUE!</v>
      </c>
    </row>
    <row r="16" spans="2:76" ht="21" x14ac:dyDescent="0.45">
      <c r="B16" s="102" t="str">
        <f>TC!A18</f>
        <v>Saad Saeed Al-Omari</v>
      </c>
      <c r="C16" s="57" t="str">
        <f>IFERROR(VLOOKUP(B16,'DAS Sun'!$F$9:$O$50,10,0),"Off")</f>
        <v>Off</v>
      </c>
      <c r="D16" s="58">
        <f>TC!E18</f>
        <v>0</v>
      </c>
      <c r="E16" s="57">
        <f>IFERROR(VLOOKUP(B16,'DAS Mon'!$F$9:$O$44,10,0),"Off")</f>
        <v>0.21527777777777779</v>
      </c>
      <c r="F16" s="58">
        <f>TC!I18</f>
        <v>0.41666666666666663</v>
      </c>
      <c r="G16" s="57">
        <f>IFERROR(VLOOKUP(B16,'DAS Tue'!$F$9:$O$44,10,0),"Off")</f>
        <v>0.20833333333333337</v>
      </c>
      <c r="H16" s="58">
        <f>TC!M18</f>
        <v>0.41666666666666663</v>
      </c>
      <c r="I16" s="57">
        <f>IFERROR(VLOOKUP(B16,'DAS Wed'!$F$9:$O$50,10,0),"Off")</f>
        <v>0.21250000000000002</v>
      </c>
      <c r="J16" s="58">
        <f>TC!Q18</f>
        <v>0.41666666666666663</v>
      </c>
      <c r="K16" s="57">
        <f>IFERROR(VLOOKUP(B16,'DAS Thu'!$F$9:$O$47,10,0),"Off")</f>
        <v>0.41666666666666674</v>
      </c>
      <c r="L16" s="58">
        <f>TC!U18</f>
        <v>0.21250000000000002</v>
      </c>
      <c r="M16" s="57">
        <f>IFERROR(VLOOKUP(B16,'DAS Fri'!$F$9:$O$46,10,0),"Off")</f>
        <v>0.2583333333333333</v>
      </c>
      <c r="N16" s="58">
        <f>TC!Y18</f>
        <v>0.37500000000000006</v>
      </c>
      <c r="O16" s="57">
        <f>IFERROR(VLOOKUP(B16,'DAS Sat'!$F$9:$O$48,10,0),"Off")</f>
        <v>0.375</v>
      </c>
      <c r="P16" s="58">
        <f>TC!AC18</f>
        <v>0.20833333333333337</v>
      </c>
      <c r="Q16" s="61">
        <f t="shared" si="12"/>
        <v>1.6861111111111113</v>
      </c>
      <c r="R16" s="56">
        <f t="shared" si="10"/>
        <v>2.0458333333333334</v>
      </c>
      <c r="S16" s="97">
        <f t="shared" si="13"/>
        <v>1</v>
      </c>
      <c r="T16" s="56">
        <f t="shared" si="14"/>
        <v>0.35972222222222205</v>
      </c>
      <c r="U16" s="102" t="str">
        <f>TC!A18</f>
        <v>Saad Saeed Al-Omari</v>
      </c>
      <c r="V16" s="99" t="str">
        <f>IFERROR(VLOOKUP(U16,'DAS Sun'!$F$12:$P$50,11,0),"Off")</f>
        <v>Off</v>
      </c>
      <c r="W16" s="100">
        <f t="shared" si="15"/>
        <v>0</v>
      </c>
      <c r="X16" s="98">
        <f t="shared" si="16"/>
        <v>0</v>
      </c>
      <c r="Y16" s="99" t="str">
        <f>IFERROR(VLOOKUP(U16,'DAS Mon'!$F$9:$P$44,11,0),"Off")</f>
        <v>TC7</v>
      </c>
      <c r="Z16" s="100" t="str">
        <f t="shared" si="17"/>
        <v>3:50</v>
      </c>
      <c r="AA16" s="98" t="str">
        <f t="shared" si="18"/>
        <v>YES</v>
      </c>
      <c r="AB16" s="99" t="str">
        <f>IFERROR(VLOOKUP(U16,'DAS Tue'!$F$9:$P$44,11,0),"Off")</f>
        <v>TC6</v>
      </c>
      <c r="AC16" s="100" t="str">
        <f t="shared" si="19"/>
        <v>7:40</v>
      </c>
      <c r="AD16" s="98">
        <f t="shared" si="20"/>
        <v>0</v>
      </c>
      <c r="AE16" s="99" t="str">
        <f>IFERROR(VLOOKUP(U16,'DAS Wed'!$F$11:$P$50,11,0),"Off")</f>
        <v>TC1</v>
      </c>
      <c r="AF16" s="100" t="str">
        <f t="shared" si="21"/>
        <v>7:40</v>
      </c>
      <c r="AG16" s="98" t="str">
        <f t="shared" si="22"/>
        <v>YES</v>
      </c>
      <c r="AH16" s="99" t="str">
        <f>IFERROR(VLOOKUP(U16,'DAS Thu'!$F$9:$P$45,11,0),"Off")</f>
        <v>SP-R</v>
      </c>
      <c r="AI16" s="100">
        <f t="shared" si="23"/>
        <v>0</v>
      </c>
      <c r="AJ16" s="98" t="str">
        <f t="shared" si="24"/>
        <v>YES</v>
      </c>
      <c r="AK16" s="99" t="str">
        <f>IFERROR(VLOOKUP(U16,'DAS Fri'!$F$9:$P$46,11,0),"Off")</f>
        <v>TC29&amp;32</v>
      </c>
      <c r="AL16" s="100">
        <f t="shared" si="25"/>
        <v>0</v>
      </c>
      <c r="AM16" s="98">
        <f t="shared" si="26"/>
        <v>0</v>
      </c>
      <c r="AN16" s="99" t="str">
        <f>IFERROR(VLOOKUP(U16,'DAS Sat'!$F$20:$P$48,11,0),"Off")</f>
        <v>SP-D</v>
      </c>
      <c r="AO16" s="100" t="str">
        <f t="shared" si="27"/>
        <v>0</v>
      </c>
      <c r="AP16" s="98">
        <f t="shared" si="28"/>
        <v>0</v>
      </c>
      <c r="AQ16" s="61">
        <f t="shared" si="29"/>
        <v>0.79861111111111105</v>
      </c>
      <c r="AR16" s="56">
        <v>0</v>
      </c>
      <c r="AS16" s="101">
        <f t="shared" si="30"/>
        <v>3</v>
      </c>
      <c r="AU16" s="103" t="str">
        <f>TC!A18</f>
        <v>Saad Saeed Al-Omari</v>
      </c>
      <c r="AV16" s="92" t="e">
        <v>#VALUE!</v>
      </c>
      <c r="AW16" s="86" t="str">
        <f>IFERROR(VLOOKUP(AU16,'DAS Sun'!$F$11:$Q$60,12,0),"Off")</f>
        <v>Off</v>
      </c>
      <c r="AX16" s="87" t="str">
        <f>IFERROR(VLOOKUP(AU16,'DAS Sun'!$F$11:$R$60,13,0),"Off")</f>
        <v>Off</v>
      </c>
      <c r="AY16" s="88" t="e">
        <f t="shared" si="31"/>
        <v>#VALUE!</v>
      </c>
      <c r="AZ16" s="89" t="e">
        <f t="shared" si="32"/>
        <v>#VALUE!</v>
      </c>
      <c r="BA16" s="90">
        <f>IFERROR(VLOOKUP(AU16,'DAS Mon'!$F$9:$Q$60,12,0),"Off")</f>
        <v>0.46736111111111112</v>
      </c>
      <c r="BB16" s="87">
        <f>IFERROR(VLOOKUP(AU16,'DAS Mon'!$F$9:$R$60,13,0),"Off")</f>
        <v>0.68263888888888891</v>
      </c>
      <c r="BC16" s="88">
        <f t="shared" si="33"/>
        <v>0.31736111111111109</v>
      </c>
      <c r="BD16" s="89" t="e">
        <f t="shared" si="11"/>
        <v>#VALUE!</v>
      </c>
      <c r="BE16" s="90">
        <f>IFERROR(VLOOKUP(AU16,'DAS Tue'!$F$9:$Q$58,12,0),"Off")</f>
        <v>0.27291666666666664</v>
      </c>
      <c r="BF16" s="87">
        <f>IFERROR(VLOOKUP(AU16,'DAS Tue'!$F$9:$R$58,13,0),"Off")</f>
        <v>0.48125000000000001</v>
      </c>
      <c r="BG16" s="88">
        <f t="shared" si="34"/>
        <v>0.51875000000000004</v>
      </c>
      <c r="BH16" s="91">
        <f t="shared" si="35"/>
        <v>0.59027777777777768</v>
      </c>
      <c r="BI16" s="86">
        <f>IFERROR(VLOOKUP(AU16,'DAS Wed'!$F$11:$Q$60,12,0),"Off")</f>
        <v>0.14444444444444443</v>
      </c>
      <c r="BJ16" s="87">
        <f>IFERROR(VLOOKUP(AU16,'DAS Wed'!$F$11:$R$60,13,0),"Off")</f>
        <v>0.35694444444444445</v>
      </c>
      <c r="BK16" s="88">
        <f t="shared" si="36"/>
        <v>0.64305555555555549</v>
      </c>
      <c r="BL16" s="89">
        <f t="shared" si="37"/>
        <v>0.66319444444444442</v>
      </c>
      <c r="BM16" s="90">
        <f>IFERROR(VLOOKUP(AU16,'DAS Thu'!$F$9:$Q$61,12,0),"Off")</f>
        <v>0.16666666666666666</v>
      </c>
      <c r="BN16" s="87">
        <f>IFERROR(VLOOKUP(AU16,'DAS Thu'!$F$9:$R$61,13,0),"Off")</f>
        <v>0.58333333333333337</v>
      </c>
      <c r="BO16" s="88">
        <f t="shared" si="38"/>
        <v>0.41666666666666663</v>
      </c>
      <c r="BP16" s="91">
        <f t="shared" si="39"/>
        <v>0.80972222222222212</v>
      </c>
      <c r="BQ16" s="86">
        <f>IFERROR(VLOOKUP(AU16,'DAS Fri'!$F$9:$Q$61,12,0),"Off")</f>
        <v>0.62291666666666667</v>
      </c>
      <c r="BR16" s="87">
        <f>IFERROR(VLOOKUP(AU16,'DAS Fri'!$F$9:$R$61,13,0),"Off")</f>
        <v>0.88124999999999998</v>
      </c>
      <c r="BS16" s="88">
        <f t="shared" si="40"/>
        <v>0.11875000000000002</v>
      </c>
      <c r="BT16" s="89">
        <f t="shared" si="41"/>
        <v>1.0395833333333333</v>
      </c>
      <c r="BU16" s="90">
        <f>IFERROR(VLOOKUP(AU16,'DAS Sat'!$F$20:$Q$61,12,0),"Off")</f>
        <v>0.5625</v>
      </c>
      <c r="BV16" s="87">
        <f>IFERROR(VLOOKUP(AU16,'DAS Sat'!$F$20:$R$61,13,0),"Off")</f>
        <v>0.9375</v>
      </c>
      <c r="BW16" s="92">
        <f t="shared" si="42"/>
        <v>6.25E-2</v>
      </c>
      <c r="BX16" s="89">
        <f t="shared" si="43"/>
        <v>0.68125000000000002</v>
      </c>
    </row>
    <row r="17" spans="2:76" ht="21" x14ac:dyDescent="0.45">
      <c r="B17" s="102" t="str">
        <f>TC!A19</f>
        <v>Ali Issa Muhammad Al Owais</v>
      </c>
      <c r="C17" s="57">
        <f>IFERROR(VLOOKUP(B17,'DAS Sun'!$F$9:$O$50,10,0),"Off")</f>
        <v>0.37500000000000006</v>
      </c>
      <c r="D17" s="58">
        <f>TC!E19</f>
        <v>0.22430555555555554</v>
      </c>
      <c r="E17" s="57">
        <f>IFERROR(VLOOKUP(B17,'DAS Mon'!$F$9:$O$44,10,0),"Off")</f>
        <v>0.20833333333333343</v>
      </c>
      <c r="F17" s="58">
        <f>TC!I19</f>
        <v>0.20972222222222225</v>
      </c>
      <c r="G17" s="57" t="str">
        <f>IFERROR(VLOOKUP(B17,'DAS Tue'!$F$9:$O$44,10,0),"Off")</f>
        <v>Off</v>
      </c>
      <c r="H17" s="58">
        <f>TC!M19</f>
        <v>0</v>
      </c>
      <c r="I17" s="57" t="str">
        <f>IFERROR(VLOOKUP(B17,'DAS Wed'!$F$9:$O$50,10,0),"Off")</f>
        <v>Off</v>
      </c>
      <c r="J17" s="58">
        <f>TC!Q19</f>
        <v>0</v>
      </c>
      <c r="K17" s="57" t="str">
        <f>IFERROR(VLOOKUP(B17,'DAS Thu'!$F$9:$O$47,10,0),"Off")</f>
        <v>Off</v>
      </c>
      <c r="L17" s="58">
        <f>TC!U19</f>
        <v>0.41666666666666663</v>
      </c>
      <c r="M17" s="57" t="str">
        <f>IFERROR(VLOOKUP(B17,'DAS Fri'!$F$9:$O$46,10,0),"Off")</f>
        <v>Off</v>
      </c>
      <c r="N17" s="58">
        <f>TC!Y19</f>
        <v>0.49791666666666667</v>
      </c>
      <c r="O17" s="57" t="str">
        <f>IFERROR(VLOOKUP(B17,'DAS Sat'!$F$9:$O$48,10,0),"Off")</f>
        <v>Off</v>
      </c>
      <c r="P17" s="58">
        <f>TC!AC19</f>
        <v>0.21250000000000002</v>
      </c>
      <c r="Q17" s="61">
        <f t="shared" si="12"/>
        <v>0.58333333333333348</v>
      </c>
      <c r="R17" s="56">
        <f t="shared" si="10"/>
        <v>1.5611111111111109</v>
      </c>
      <c r="S17" s="97">
        <f t="shared" si="13"/>
        <v>5</v>
      </c>
      <c r="T17" s="56">
        <f t="shared" si="14"/>
        <v>0.97777777777777741</v>
      </c>
      <c r="U17" s="102" t="str">
        <f>TC!A19</f>
        <v>Ali Issa Muhammad Al Owais</v>
      </c>
      <c r="V17" s="99" t="str">
        <f>IFERROR(VLOOKUP(U17,'DAS Sun'!$F$12:$P$50,11,0),"Off")</f>
        <v>SP-R</v>
      </c>
      <c r="W17" s="100">
        <f t="shared" si="15"/>
        <v>0</v>
      </c>
      <c r="X17" s="98" t="str">
        <f t="shared" si="16"/>
        <v>YES</v>
      </c>
      <c r="Y17" s="99" t="str">
        <f>IFERROR(VLOOKUP(U17,'DAS Mon'!$F$9:$P$44,11,0),"Off")</f>
        <v>TC10</v>
      </c>
      <c r="Z17" s="100" t="str">
        <f t="shared" si="17"/>
        <v>3:50</v>
      </c>
      <c r="AA17" s="98">
        <f t="shared" si="18"/>
        <v>0</v>
      </c>
      <c r="AB17" s="99" t="str">
        <f>IFERROR(VLOOKUP(U17,'DAS Tue'!$F$9:$P$44,11,0),"Off")</f>
        <v>Off</v>
      </c>
      <c r="AC17" s="100">
        <f t="shared" si="19"/>
        <v>0</v>
      </c>
      <c r="AD17" s="98">
        <f t="shared" si="20"/>
        <v>0</v>
      </c>
      <c r="AE17" s="99" t="str">
        <f>IFERROR(VLOOKUP(U17,'DAS Wed'!$F$11:$P$50,11,0),"Off")</f>
        <v>Off</v>
      </c>
      <c r="AF17" s="100">
        <f t="shared" si="21"/>
        <v>0</v>
      </c>
      <c r="AG17" s="98">
        <f t="shared" si="22"/>
        <v>0</v>
      </c>
      <c r="AH17" s="99" t="str">
        <f>IFERROR(VLOOKUP(U17,'DAS Thu'!$F$9:$P$45,11,0),"Off")</f>
        <v>Off</v>
      </c>
      <c r="AI17" s="100">
        <f t="shared" si="23"/>
        <v>0</v>
      </c>
      <c r="AJ17" s="98">
        <f t="shared" si="24"/>
        <v>0</v>
      </c>
      <c r="AK17" s="99" t="str">
        <f>IFERROR(VLOOKUP(U17,'DAS Fri'!$F$9:$P$46,11,0),"Off")</f>
        <v>Off</v>
      </c>
      <c r="AL17" s="100">
        <f t="shared" si="25"/>
        <v>0</v>
      </c>
      <c r="AM17" s="98">
        <f t="shared" si="26"/>
        <v>0</v>
      </c>
      <c r="AN17" s="99" t="str">
        <f>IFERROR(VLOOKUP(U17,'DAS Sat'!$F$20:$P$48,11,0),"Off")</f>
        <v>Off</v>
      </c>
      <c r="AO17" s="100">
        <f t="shared" si="27"/>
        <v>0</v>
      </c>
      <c r="AP17" s="98">
        <f t="shared" si="28"/>
        <v>0</v>
      </c>
      <c r="AQ17" s="61">
        <f t="shared" si="29"/>
        <v>0.15972222222222221</v>
      </c>
      <c r="AR17" s="56">
        <v>0</v>
      </c>
      <c r="AS17" s="101">
        <f t="shared" si="30"/>
        <v>1</v>
      </c>
      <c r="AU17" s="103" t="str">
        <f>TC!A19</f>
        <v>Ali Issa Muhammad Al Owais</v>
      </c>
      <c r="AV17" s="92">
        <v>0.19513888888888886</v>
      </c>
      <c r="AW17" s="86">
        <f>IFERROR(VLOOKUP(AU17,'DAS Sun'!$F$11:$Q$60,12,0),"Off")</f>
        <v>0.45833333333333331</v>
      </c>
      <c r="AX17" s="87">
        <f>IFERROR(VLOOKUP(AU17,'DAS Sun'!$F$11:$R$60,13,0),"Off")</f>
        <v>0.83333333333333337</v>
      </c>
      <c r="AY17" s="88">
        <f t="shared" si="31"/>
        <v>0.16666666666666663</v>
      </c>
      <c r="AZ17" s="89">
        <f t="shared" si="32"/>
        <v>0.65347222222222223</v>
      </c>
      <c r="BA17" s="90">
        <f>IFERROR(VLOOKUP(AU17,'DAS Mon'!$F$9:$Q$60,12,0),"Off")</f>
        <v>0.48333333333333334</v>
      </c>
      <c r="BB17" s="87">
        <f>IFERROR(VLOOKUP(AU17,'DAS Mon'!$F$9:$R$60,13,0),"Off")</f>
        <v>0.69166666666666676</v>
      </c>
      <c r="BC17" s="88">
        <f t="shared" si="33"/>
        <v>0.30833333333333324</v>
      </c>
      <c r="BD17" s="89">
        <f t="shared" si="11"/>
        <v>0.64999999999999991</v>
      </c>
      <c r="BE17" s="90" t="str">
        <f>IFERROR(VLOOKUP(AU17,'DAS Tue'!$F$9:$Q$58,12,0),"Off")</f>
        <v>Off</v>
      </c>
      <c r="BF17" s="87" t="str">
        <f>IFERROR(VLOOKUP(AU17,'DAS Tue'!$F$9:$R$58,13,0),"Off")</f>
        <v>Off</v>
      </c>
      <c r="BG17" s="88" t="e">
        <f t="shared" si="34"/>
        <v>#VALUE!</v>
      </c>
      <c r="BH17" s="91" t="e">
        <f t="shared" si="35"/>
        <v>#VALUE!</v>
      </c>
      <c r="BI17" s="86" t="str">
        <f>IFERROR(VLOOKUP(AU17,'DAS Wed'!$F$11:$Q$60,12,0),"Off")</f>
        <v>Off</v>
      </c>
      <c r="BJ17" s="87" t="str">
        <f>IFERROR(VLOOKUP(AU17,'DAS Wed'!$F$11:$R$60,13,0),"Off")</f>
        <v>Off</v>
      </c>
      <c r="BK17" s="88" t="e">
        <f t="shared" si="36"/>
        <v>#VALUE!</v>
      </c>
      <c r="BL17" s="89" t="e">
        <f t="shared" si="37"/>
        <v>#VALUE!</v>
      </c>
      <c r="BM17" s="90" t="str">
        <f>IFERROR(VLOOKUP(AU17,'DAS Thu'!$F$9:$Q$61,12,0),"Off")</f>
        <v>Off</v>
      </c>
      <c r="BN17" s="87" t="str">
        <f>IFERROR(VLOOKUP(AU17,'DAS Thu'!$F$9:$R$61,13,0),"Off")</f>
        <v>Off</v>
      </c>
      <c r="BO17" s="88" t="e">
        <f t="shared" si="38"/>
        <v>#VALUE!</v>
      </c>
      <c r="BP17" s="91" t="e">
        <f t="shared" si="39"/>
        <v>#VALUE!</v>
      </c>
      <c r="BQ17" s="86" t="str">
        <f>IFERROR(VLOOKUP(AU17,'DAS Fri'!$F$9:$Q$61,12,0),"Off")</f>
        <v>Off</v>
      </c>
      <c r="BR17" s="87" t="str">
        <f>IFERROR(VLOOKUP(AU17,'DAS Fri'!$F$9:$R$61,13,0),"Off")</f>
        <v>Off</v>
      </c>
      <c r="BS17" s="88" t="e">
        <f t="shared" si="40"/>
        <v>#VALUE!</v>
      </c>
      <c r="BT17" s="89" t="e">
        <f t="shared" si="41"/>
        <v>#VALUE!</v>
      </c>
      <c r="BU17" s="90" t="str">
        <f>IFERROR(VLOOKUP(AU17,'DAS Sat'!$F$20:$Q$61,12,0),"Off")</f>
        <v>Off</v>
      </c>
      <c r="BV17" s="87" t="str">
        <f>IFERROR(VLOOKUP(AU17,'DAS Sat'!$F$20:$R$61,13,0),"Off")</f>
        <v>Off</v>
      </c>
      <c r="BW17" s="92" t="e">
        <f t="shared" si="42"/>
        <v>#VALUE!</v>
      </c>
      <c r="BX17" s="89" t="e">
        <f t="shared" si="43"/>
        <v>#VALUE!</v>
      </c>
    </row>
    <row r="18" spans="2:76" ht="21" x14ac:dyDescent="0.45">
      <c r="B18" s="102" t="str">
        <f>TC!A20</f>
        <v xml:space="preserve">Nasser Jamaan Al-Ghamdi </v>
      </c>
      <c r="C18" s="57" t="str">
        <f>IFERROR(VLOOKUP(B18,'DAS Sun'!$F$9:$O$50,10,0),"Off")</f>
        <v>Off</v>
      </c>
      <c r="D18" s="58">
        <f>TC!E20</f>
        <v>0.37500000000000006</v>
      </c>
      <c r="E18" s="57" t="str">
        <f>IFERROR(VLOOKUP(B18,'DAS Mon'!$F$9:$O$44,10,0),"Off")</f>
        <v>Off</v>
      </c>
      <c r="F18" s="58">
        <f>TC!I20</f>
        <v>0.20833333333333348</v>
      </c>
      <c r="G18" s="57" t="str">
        <f>IFERROR(VLOOKUP(B18,'DAS Tue'!$F$9:$O$44,10,0),"Off")</f>
        <v>Off</v>
      </c>
      <c r="H18" s="58">
        <f>TC!M20</f>
        <v>0</v>
      </c>
      <c r="I18" s="57" t="str">
        <f>IFERROR(VLOOKUP(B18,'DAS Wed'!$F$9:$O$50,10,0),"Off")</f>
        <v>Off</v>
      </c>
      <c r="J18" s="58">
        <f>TC!Q20</f>
        <v>0</v>
      </c>
      <c r="K18" s="57" t="str">
        <f>IFERROR(VLOOKUP(B18,'DAS Thu'!$F$9:$O$47,10,0),"Off")</f>
        <v>Off</v>
      </c>
      <c r="L18" s="58">
        <f>TC!U20</f>
        <v>0.375</v>
      </c>
      <c r="M18" s="57">
        <f>IFERROR(VLOOKUP(B18,'DAS Fri'!$F$9:$O$46,10,0),"Off")</f>
        <v>0.34375</v>
      </c>
      <c r="N18" s="58">
        <f>TC!Y20</f>
        <v>0.375</v>
      </c>
      <c r="O18" s="57">
        <f>IFERROR(VLOOKUP(B18,'DAS Sat'!$F$9:$O$48,10,0),"Off")</f>
        <v>0.34375</v>
      </c>
      <c r="P18" s="58">
        <f>TC!AC20</f>
        <v>0.21250000000000002</v>
      </c>
      <c r="Q18" s="61">
        <f t="shared" si="12"/>
        <v>0.6875</v>
      </c>
      <c r="R18" s="56">
        <f t="shared" si="10"/>
        <v>1.5458333333333334</v>
      </c>
      <c r="S18" s="97">
        <f t="shared" si="13"/>
        <v>5</v>
      </c>
      <c r="T18" s="56">
        <f t="shared" si="14"/>
        <v>0.85833333333333339</v>
      </c>
      <c r="U18" s="102" t="str">
        <f>TC!A20</f>
        <v xml:space="preserve">Nasser Jamaan Al-Ghamdi </v>
      </c>
      <c r="V18" s="99" t="str">
        <f>IFERROR(VLOOKUP(U18,'DAS Sun'!$F$12:$P$50,11,0),"Off")</f>
        <v>Off</v>
      </c>
      <c r="W18" s="100">
        <f t="shared" si="15"/>
        <v>0</v>
      </c>
      <c r="X18" s="98">
        <f t="shared" si="16"/>
        <v>0</v>
      </c>
      <c r="Y18" s="99" t="str">
        <f>IFERROR(VLOOKUP(U18,'DAS Mon'!$F$9:$P$44,11,0),"Off")</f>
        <v>Off</v>
      </c>
      <c r="Z18" s="100">
        <f t="shared" si="17"/>
        <v>0</v>
      </c>
      <c r="AA18" s="98">
        <f t="shared" si="18"/>
        <v>0</v>
      </c>
      <c r="AB18" s="99" t="str">
        <f>IFERROR(VLOOKUP(U18,'DAS Tue'!$F$9:$P$44,11,0),"Off")</f>
        <v>Off</v>
      </c>
      <c r="AC18" s="100">
        <f t="shared" si="19"/>
        <v>0</v>
      </c>
      <c r="AD18" s="98">
        <f t="shared" si="20"/>
        <v>0</v>
      </c>
      <c r="AE18" s="99" t="str">
        <f>IFERROR(VLOOKUP(U18,'DAS Wed'!$F$11:$P$50,11,0),"Off")</f>
        <v>Off</v>
      </c>
      <c r="AF18" s="100">
        <f t="shared" si="21"/>
        <v>0</v>
      </c>
      <c r="AG18" s="98">
        <f t="shared" si="22"/>
        <v>0</v>
      </c>
      <c r="AH18" s="99" t="str">
        <f>IFERROR(VLOOKUP(U18,'DAS Thu'!$F$9:$P$45,11,0),"Off")</f>
        <v>Off</v>
      </c>
      <c r="AI18" s="100">
        <f t="shared" si="23"/>
        <v>0</v>
      </c>
      <c r="AJ18" s="98">
        <f t="shared" si="24"/>
        <v>0</v>
      </c>
      <c r="AK18" s="99" t="str">
        <f>IFERROR(VLOOKUP(U18,'DAS Fri'!$F$9:$P$46,11,0),"Off")</f>
        <v>SP-D</v>
      </c>
      <c r="AL18" s="100" t="str">
        <f t="shared" si="25"/>
        <v>0</v>
      </c>
      <c r="AM18" s="98">
        <f t="shared" si="26"/>
        <v>0</v>
      </c>
      <c r="AN18" s="99" t="str">
        <f>IFERROR(VLOOKUP(U18,'DAS Sat'!$F$20:$P$48,11,0),"Off")</f>
        <v>Off</v>
      </c>
      <c r="AO18" s="100">
        <f t="shared" si="27"/>
        <v>0</v>
      </c>
      <c r="AP18" s="98">
        <f t="shared" si="28"/>
        <v>0</v>
      </c>
      <c r="AQ18" s="61">
        <f t="shared" si="29"/>
        <v>0</v>
      </c>
      <c r="AR18" s="56">
        <v>0.47916666666666674</v>
      </c>
      <c r="AS18" s="101">
        <f t="shared" si="30"/>
        <v>0</v>
      </c>
      <c r="AU18" s="103" t="str">
        <f>TC!A20</f>
        <v xml:space="preserve">Nasser Jamaan Al-Ghamdi </v>
      </c>
      <c r="AV18" s="92" t="e">
        <v>#VALUE!</v>
      </c>
      <c r="AW18" s="86" t="str">
        <f>IFERROR(VLOOKUP(AU18,'DAS Sun'!$F$11:$Q$60,12,0),"Off")</f>
        <v>Off</v>
      </c>
      <c r="AX18" s="87" t="str">
        <f>IFERROR(VLOOKUP(AU18,'DAS Sun'!$F$11:$R$60,13,0),"Off")</f>
        <v>Off</v>
      </c>
      <c r="AY18" s="88" t="e">
        <f t="shared" si="31"/>
        <v>#VALUE!</v>
      </c>
      <c r="AZ18" s="89" t="e">
        <f t="shared" si="32"/>
        <v>#VALUE!</v>
      </c>
      <c r="BA18" s="90" t="str">
        <f>IFERROR(VLOOKUP(AU18,'DAS Mon'!$F$9:$Q$60,12,0),"Off")</f>
        <v>Off</v>
      </c>
      <c r="BB18" s="87" t="str">
        <f>IFERROR(VLOOKUP(AU18,'DAS Mon'!$F$9:$R$60,13,0),"Off")</f>
        <v>Off</v>
      </c>
      <c r="BC18" s="88" t="e">
        <f t="shared" si="33"/>
        <v>#VALUE!</v>
      </c>
      <c r="BD18" s="89" t="e">
        <f t="shared" si="11"/>
        <v>#VALUE!</v>
      </c>
      <c r="BE18" s="90" t="str">
        <f>IFERROR(VLOOKUP(AU18,'DAS Tue'!$F$9:$Q$58,12,0),"Off")</f>
        <v>Off</v>
      </c>
      <c r="BF18" s="87" t="str">
        <f>IFERROR(VLOOKUP(AU18,'DAS Tue'!$F$9:$R$58,13,0),"Off")</f>
        <v>Off</v>
      </c>
      <c r="BG18" s="88" t="e">
        <f t="shared" si="34"/>
        <v>#VALUE!</v>
      </c>
      <c r="BH18" s="91" t="e">
        <f t="shared" si="35"/>
        <v>#VALUE!</v>
      </c>
      <c r="BI18" s="86" t="str">
        <f>IFERROR(VLOOKUP(AU18,'DAS Wed'!$F$11:$Q$60,12,0),"Off")</f>
        <v>Off</v>
      </c>
      <c r="BJ18" s="87" t="str">
        <f>IFERROR(VLOOKUP(AU18,'DAS Wed'!$F$11:$R$60,13,0),"Off")</f>
        <v>Off</v>
      </c>
      <c r="BK18" s="88" t="e">
        <f t="shared" si="36"/>
        <v>#VALUE!</v>
      </c>
      <c r="BL18" s="89" t="e">
        <f t="shared" si="37"/>
        <v>#VALUE!</v>
      </c>
      <c r="BM18" s="90" t="str">
        <f>IFERROR(VLOOKUP(AU18,'DAS Thu'!$F$9:$Q$61,12,0),"Off")</f>
        <v>Off</v>
      </c>
      <c r="BN18" s="87" t="str">
        <f>IFERROR(VLOOKUP(AU18,'DAS Thu'!$F$9:$R$61,13,0),"Off")</f>
        <v>Off</v>
      </c>
      <c r="BO18" s="88" t="e">
        <f t="shared" si="38"/>
        <v>#VALUE!</v>
      </c>
      <c r="BP18" s="91" t="e">
        <f t="shared" si="39"/>
        <v>#VALUE!</v>
      </c>
      <c r="BQ18" s="86">
        <f>IFERROR(VLOOKUP(AU18,'DAS Fri'!$F$9:$Q$61,12,0),"Off")</f>
        <v>0.19791666666666666</v>
      </c>
      <c r="BR18" s="87">
        <f>IFERROR(VLOOKUP(AU18,'DAS Fri'!$F$9:$R$61,13,0),"Off")</f>
        <v>0.54166666666666663</v>
      </c>
      <c r="BS18" s="88">
        <f t="shared" si="40"/>
        <v>0.45833333333333337</v>
      </c>
      <c r="BT18" s="89" t="e">
        <f t="shared" si="41"/>
        <v>#VALUE!</v>
      </c>
      <c r="BU18" s="90" t="str">
        <f>IFERROR(VLOOKUP(AU18,'DAS Sat'!$F$20:$Q$61,12,0),"Off")</f>
        <v>Off</v>
      </c>
      <c r="BV18" s="87" t="str">
        <f>IFERROR(VLOOKUP(AU18,'DAS Sat'!$F$20:$R$61,13,0),"Off")</f>
        <v>Off</v>
      </c>
      <c r="BW18" s="92" t="e">
        <f t="shared" si="42"/>
        <v>#VALUE!</v>
      </c>
      <c r="BX18" s="89" t="e">
        <f t="shared" si="43"/>
        <v>#VALUE!</v>
      </c>
    </row>
    <row r="19" spans="2:76" ht="21" x14ac:dyDescent="0.45">
      <c r="B19" s="102" t="str">
        <f>TC!A21</f>
        <v>Faisal Turki Abu Falasa</v>
      </c>
      <c r="C19" s="57" t="str">
        <f>IFERROR(VLOOKUP(B19,'DAS Sun'!$F$9:$O$50,10,0),"Off")</f>
        <v>Off</v>
      </c>
      <c r="D19" s="58">
        <f>TC!E21</f>
        <v>0.20833333333333326</v>
      </c>
      <c r="E19" s="57" t="str">
        <f>IFERROR(VLOOKUP(B19,'DAS Mon'!$F$9:$O$44,10,0),"Off")</f>
        <v>Off</v>
      </c>
      <c r="F19" s="58">
        <f>TC!I21</f>
        <v>0.375</v>
      </c>
      <c r="G19" s="57" t="str">
        <f>IFERROR(VLOOKUP(B19,'DAS Tue'!$F$9:$O$44,10,0),"Off")</f>
        <v>Off</v>
      </c>
      <c r="H19" s="58">
        <f>TC!M21</f>
        <v>0.375</v>
      </c>
      <c r="I19" s="57" t="str">
        <f>IFERROR(VLOOKUP(B19,'DAS Wed'!$F$9:$O$50,10,0),"Off")</f>
        <v>Off</v>
      </c>
      <c r="J19" s="58">
        <f>TC!Q21</f>
        <v>0</v>
      </c>
      <c r="K19" s="57" t="str">
        <f>IFERROR(VLOOKUP(B19,'DAS Thu'!$F$9:$O$47,10,0),"Off")</f>
        <v>Off</v>
      </c>
      <c r="L19" s="58">
        <f>TC!U21</f>
        <v>0</v>
      </c>
      <c r="M19" s="57" t="str">
        <f>IFERROR(VLOOKUP(B19,'DAS Fri'!$F$9:$O$46,10,0),"Off")</f>
        <v>Off</v>
      </c>
      <c r="N19" s="58">
        <f>TC!Y21</f>
        <v>0.21250000000000002</v>
      </c>
      <c r="O19" s="57" t="str">
        <f>IFERROR(VLOOKUP(B19,'DAS Sat'!$F$9:$O$48,10,0),"Off")</f>
        <v>Off</v>
      </c>
      <c r="P19" s="58">
        <f>TC!AC21</f>
        <v>0.20833333333333326</v>
      </c>
      <c r="Q19" s="61">
        <f t="shared" si="12"/>
        <v>0</v>
      </c>
      <c r="R19" s="56">
        <f t="shared" si="10"/>
        <v>1.3791666666666667</v>
      </c>
      <c r="S19" s="97">
        <f t="shared" si="13"/>
        <v>7</v>
      </c>
      <c r="T19" s="56">
        <f t="shared" si="14"/>
        <v>1.3791666666666667</v>
      </c>
      <c r="U19" s="102" t="str">
        <f>TC!A21</f>
        <v>Faisal Turki Abu Falasa</v>
      </c>
      <c r="V19" s="99" t="str">
        <f>IFERROR(VLOOKUP(U19,'DAS Sun'!$F$12:$P$50,11,0),"Off")</f>
        <v>Off</v>
      </c>
      <c r="W19" s="100">
        <f t="shared" si="15"/>
        <v>0</v>
      </c>
      <c r="X19" s="98">
        <f t="shared" si="16"/>
        <v>0</v>
      </c>
      <c r="Y19" s="99" t="str">
        <f>IFERROR(VLOOKUP(U19,'DAS Mon'!$F$9:$P$44,11,0),"Off")</f>
        <v>Off</v>
      </c>
      <c r="Z19" s="100">
        <f t="shared" si="17"/>
        <v>0</v>
      </c>
      <c r="AA19" s="98">
        <f t="shared" si="18"/>
        <v>0</v>
      </c>
      <c r="AB19" s="99" t="str">
        <f>IFERROR(VLOOKUP(U19,'DAS Tue'!$F$9:$P$44,11,0),"Off")</f>
        <v>Off</v>
      </c>
      <c r="AC19" s="100">
        <f t="shared" si="19"/>
        <v>0</v>
      </c>
      <c r="AD19" s="98">
        <f t="shared" si="20"/>
        <v>0</v>
      </c>
      <c r="AE19" s="99" t="str">
        <f>IFERROR(VLOOKUP(U19,'DAS Wed'!$F$11:$P$50,11,0),"Off")</f>
        <v>Off</v>
      </c>
      <c r="AF19" s="100">
        <f t="shared" si="21"/>
        <v>0</v>
      </c>
      <c r="AG19" s="98">
        <f t="shared" si="22"/>
        <v>0</v>
      </c>
      <c r="AH19" s="99" t="str">
        <f>IFERROR(VLOOKUP(U19,'DAS Thu'!$F$9:$P$45,11,0),"Off")</f>
        <v>Off</v>
      </c>
      <c r="AI19" s="100">
        <f t="shared" si="23"/>
        <v>0</v>
      </c>
      <c r="AJ19" s="98">
        <f t="shared" si="24"/>
        <v>0</v>
      </c>
      <c r="AK19" s="99" t="str">
        <f>IFERROR(VLOOKUP(U19,'DAS Fri'!$F$9:$P$46,11,0),"Off")</f>
        <v>Off</v>
      </c>
      <c r="AL19" s="100">
        <f t="shared" si="25"/>
        <v>0</v>
      </c>
      <c r="AM19" s="98">
        <f t="shared" si="26"/>
        <v>0</v>
      </c>
      <c r="AN19" s="99" t="str">
        <f>IFERROR(VLOOKUP(U19,'DAS Sat'!$F$20:$P$48,11,0),"Off")</f>
        <v>Off</v>
      </c>
      <c r="AO19" s="100">
        <f t="shared" si="27"/>
        <v>0</v>
      </c>
      <c r="AP19" s="98">
        <f t="shared" si="28"/>
        <v>0</v>
      </c>
      <c r="AQ19" s="61">
        <f t="shared" si="29"/>
        <v>0</v>
      </c>
      <c r="AR19" s="56">
        <v>0.15972222222222224</v>
      </c>
      <c r="AS19" s="101">
        <f t="shared" si="30"/>
        <v>0</v>
      </c>
      <c r="AU19" s="103" t="str">
        <f>TC!A21</f>
        <v>Faisal Turki Abu Falasa</v>
      </c>
      <c r="AV19" s="92" t="e">
        <v>#VALUE!</v>
      </c>
      <c r="AW19" s="86">
        <f>IFERROR(VLOOKUP(AU19,'DAS Sun'!$F$11:$Q$60,12,0),"Off")</f>
        <v>0.375</v>
      </c>
      <c r="AX19" s="87">
        <f>IFERROR(VLOOKUP(AU19,'DAS Sun'!$F$11:$R$60,13,0),"Off")</f>
        <v>0.625</v>
      </c>
      <c r="AY19" s="88">
        <f t="shared" si="31"/>
        <v>0.375</v>
      </c>
      <c r="AZ19" s="89" t="e">
        <f t="shared" si="32"/>
        <v>#VALUE!</v>
      </c>
      <c r="BA19" s="90">
        <f>IFERROR(VLOOKUP(AU19,'DAS Mon'!$F$9:$Q$60,12,0),"Off")</f>
        <v>0.375</v>
      </c>
      <c r="BB19" s="87">
        <f>IFERROR(VLOOKUP(AU19,'DAS Mon'!$F$9:$R$60,13,0),"Off")</f>
        <v>0.625</v>
      </c>
      <c r="BC19" s="88">
        <f t="shared" si="33"/>
        <v>0.375</v>
      </c>
      <c r="BD19" s="89">
        <f t="shared" si="11"/>
        <v>0.75</v>
      </c>
      <c r="BE19" s="90">
        <f>IFERROR(VLOOKUP(AU19,'DAS Tue'!$F$9:$Q$58,12,0),"Off")</f>
        <v>0.375</v>
      </c>
      <c r="BF19" s="87">
        <f>IFERROR(VLOOKUP(AU19,'DAS Tue'!$F$9:$R$58,13,0),"Off")</f>
        <v>0.625</v>
      </c>
      <c r="BG19" s="88">
        <f t="shared" si="34"/>
        <v>0.375</v>
      </c>
      <c r="BH19" s="91">
        <f t="shared" si="35"/>
        <v>0.75</v>
      </c>
      <c r="BI19" s="86">
        <f>IFERROR(VLOOKUP(AU19,'DAS Wed'!$F$11:$Q$60,12,0),"Off")</f>
        <v>0.375</v>
      </c>
      <c r="BJ19" s="87">
        <f>IFERROR(VLOOKUP(AU19,'DAS Wed'!$F$11:$R$60,13,0),"Off")</f>
        <v>0.625</v>
      </c>
      <c r="BK19" s="88">
        <f t="shared" si="36"/>
        <v>0.375</v>
      </c>
      <c r="BL19" s="89">
        <f t="shared" si="37"/>
        <v>0.75</v>
      </c>
      <c r="BM19" s="90">
        <f>IFERROR(VLOOKUP(AU19,'DAS Thu'!$F$9:$Q$61,12,0),"Off")</f>
        <v>0.375</v>
      </c>
      <c r="BN19" s="87">
        <f>IFERROR(VLOOKUP(AU19,'DAS Thu'!$F$9:$R$61,13,0),"Off")</f>
        <v>0.625</v>
      </c>
      <c r="BO19" s="88">
        <f t="shared" si="38"/>
        <v>0.375</v>
      </c>
      <c r="BP19" s="91">
        <f t="shared" si="39"/>
        <v>0.75</v>
      </c>
      <c r="BQ19" s="86" t="str">
        <f>IFERROR(VLOOKUP(AU19,'DAS Fri'!$F$9:$Q$61,12,0),"Off")</f>
        <v>Off</v>
      </c>
      <c r="BR19" s="87" t="str">
        <f>IFERROR(VLOOKUP(AU19,'DAS Fri'!$F$9:$R$61,13,0),"Off")</f>
        <v>Off</v>
      </c>
      <c r="BS19" s="88" t="e">
        <f t="shared" si="40"/>
        <v>#VALUE!</v>
      </c>
      <c r="BT19" s="89" t="e">
        <f t="shared" si="41"/>
        <v>#VALUE!</v>
      </c>
      <c r="BU19" s="90" t="str">
        <f>IFERROR(VLOOKUP(AU19,'DAS Sat'!$F$20:$Q$61,12,0),"Off")</f>
        <v>Off</v>
      </c>
      <c r="BV19" s="87" t="str">
        <f>IFERROR(VLOOKUP(AU19,'DAS Sat'!$F$20:$R$61,13,0),"Off")</f>
        <v>Off</v>
      </c>
      <c r="BW19" s="92" t="e">
        <f t="shared" si="42"/>
        <v>#VALUE!</v>
      </c>
      <c r="BX19" s="89" t="e">
        <f t="shared" si="43"/>
        <v>#VALUE!</v>
      </c>
    </row>
    <row r="20" spans="2:76" ht="21" x14ac:dyDescent="0.45">
      <c r="B20" s="102" t="str">
        <f>TC!A22</f>
        <v>Ahmed Jassim Al-Hussein</v>
      </c>
      <c r="C20" s="57">
        <f>IFERROR(VLOOKUP(B20,'DAS Sun'!$F$9:$O$50,10,0),"Off")</f>
        <v>0.21250000000000002</v>
      </c>
      <c r="D20" s="58">
        <f>TC!E22</f>
        <v>0.21250000000000002</v>
      </c>
      <c r="E20" s="57">
        <f>IFERROR(VLOOKUP(B20,'DAS Mon'!$F$9:$O$44,10,0),"Off")</f>
        <v>0.20833333333333326</v>
      </c>
      <c r="F20" s="58">
        <f>TC!I22</f>
        <v>0.20833333333333326</v>
      </c>
      <c r="G20" s="57">
        <f>IFERROR(VLOOKUP(B20,'DAS Tue'!$F$9:$O$44,10,0),"Off")</f>
        <v>0.21250000000000002</v>
      </c>
      <c r="H20" s="58">
        <f>TC!M22</f>
        <v>0.21250000000000002</v>
      </c>
      <c r="I20" s="57">
        <f>IFERROR(VLOOKUP(B20,'DAS Wed'!$F$9:$O$50,10,0),"Off")</f>
        <v>0.20833333333333326</v>
      </c>
      <c r="J20" s="58">
        <f>TC!Q22</f>
        <v>0.20833333333333326</v>
      </c>
      <c r="K20" s="57" t="str">
        <f>IFERROR(VLOOKUP(B20,'DAS Thu'!$F$9:$O$47,10,0),"Off")</f>
        <v>Off</v>
      </c>
      <c r="L20" s="58">
        <f>TC!U22</f>
        <v>0</v>
      </c>
      <c r="M20" s="57" t="str">
        <f>IFERROR(VLOOKUP(B20,'DAS Fri'!$F$9:$O$46,10,0),"Off")</f>
        <v>Off</v>
      </c>
      <c r="N20" s="58">
        <f>TC!Y22</f>
        <v>0</v>
      </c>
      <c r="O20" s="57">
        <f>IFERROR(VLOOKUP(B20,'DAS Sat'!$F$9:$O$48,10,0),"Off")</f>
        <v>0.2583333333333333</v>
      </c>
      <c r="P20" s="58">
        <f>TC!AC22</f>
        <v>0.4291666666666667</v>
      </c>
      <c r="Q20" s="61">
        <f t="shared" si="12"/>
        <v>1.0999999999999999</v>
      </c>
      <c r="R20" s="56">
        <f t="shared" si="10"/>
        <v>1.270833333333333</v>
      </c>
      <c r="S20" s="97">
        <f t="shared" si="13"/>
        <v>2</v>
      </c>
      <c r="T20" s="56">
        <f t="shared" si="14"/>
        <v>0.17083333333333317</v>
      </c>
      <c r="U20" s="102" t="str">
        <f>TC!A22</f>
        <v>Ahmed Jassim Al-Hussein</v>
      </c>
      <c r="V20" s="99" t="str">
        <f>IFERROR(VLOOKUP(U20,'DAS Sun'!$F$12:$P$50,11,0),"Off")</f>
        <v>TC17</v>
      </c>
      <c r="W20" s="100">
        <f t="shared" si="15"/>
        <v>0</v>
      </c>
      <c r="X20" s="98">
        <f t="shared" si="16"/>
        <v>0</v>
      </c>
      <c r="Y20" s="99" t="str">
        <f>IFERROR(VLOOKUP(U20,'DAS Mon'!$F$9:$P$44,11,0),"Off")</f>
        <v>TC18</v>
      </c>
      <c r="Z20" s="100">
        <f t="shared" si="17"/>
        <v>0</v>
      </c>
      <c r="AA20" s="98">
        <f t="shared" si="18"/>
        <v>0</v>
      </c>
      <c r="AB20" s="99" t="str">
        <f>IFERROR(VLOOKUP(U20,'DAS Tue'!$F$9:$P$44,11,0),"Off")</f>
        <v>TC17</v>
      </c>
      <c r="AC20" s="100">
        <f t="shared" si="19"/>
        <v>0</v>
      </c>
      <c r="AD20" s="98">
        <f t="shared" si="20"/>
        <v>0</v>
      </c>
      <c r="AE20" s="99" t="str">
        <f>IFERROR(VLOOKUP(U20,'DAS Wed'!$F$11:$P$50,11,0),"Off")</f>
        <v>TC18</v>
      </c>
      <c r="AF20" s="100">
        <f t="shared" si="21"/>
        <v>0</v>
      </c>
      <c r="AG20" s="98">
        <f t="shared" si="22"/>
        <v>0</v>
      </c>
      <c r="AH20" s="99" t="str">
        <f>IFERROR(VLOOKUP(U20,'DAS Thu'!$F$9:$P$45,11,0),"Off")</f>
        <v>Off</v>
      </c>
      <c r="AI20" s="100">
        <f t="shared" si="23"/>
        <v>0</v>
      </c>
      <c r="AJ20" s="98">
        <f t="shared" si="24"/>
        <v>0</v>
      </c>
      <c r="AK20" s="99" t="str">
        <f>IFERROR(VLOOKUP(U20,'DAS Fri'!$F$9:$P$46,11,0),"Off")</f>
        <v>Off</v>
      </c>
      <c r="AL20" s="100">
        <f t="shared" si="25"/>
        <v>0</v>
      </c>
      <c r="AM20" s="98">
        <f t="shared" si="26"/>
        <v>0</v>
      </c>
      <c r="AN20" s="99" t="str">
        <f>IFERROR(VLOOKUP(U20,'DAS Sat'!$F$20:$P$48,11,0),"Off")</f>
        <v>TC29&amp;32</v>
      </c>
      <c r="AO20" s="100">
        <f t="shared" si="27"/>
        <v>0</v>
      </c>
      <c r="AP20" s="98">
        <f t="shared" si="28"/>
        <v>0</v>
      </c>
      <c r="AQ20" s="61">
        <f t="shared" si="29"/>
        <v>0</v>
      </c>
      <c r="AR20" s="56">
        <v>0.15972222222222224</v>
      </c>
      <c r="AS20" s="101">
        <f t="shared" si="30"/>
        <v>0</v>
      </c>
      <c r="AU20" s="103" t="str">
        <f>TC!A22</f>
        <v>Ahmed Jassim Al-Hussein</v>
      </c>
      <c r="AV20" s="92">
        <v>1.388888888888995E-3</v>
      </c>
      <c r="AW20" s="86">
        <f>IFERROR(VLOOKUP(AU20,'DAS Sun'!$F$11:$Q$60,12,0),"Off")</f>
        <v>0.78263888888888888</v>
      </c>
      <c r="AX20" s="87">
        <f>IFERROR(VLOOKUP(AU20,'DAS Sun'!$F$11:$R$60,13,0),"Off")</f>
        <v>0.99513888888888891</v>
      </c>
      <c r="AY20" s="88">
        <f t="shared" si="31"/>
        <v>4.8611111111110938E-3</v>
      </c>
      <c r="AZ20" s="89">
        <f t="shared" si="32"/>
        <v>0.78402777777777788</v>
      </c>
      <c r="BA20" s="90">
        <f>IFERROR(VLOOKUP(AU20,'DAS Mon'!$F$9:$Q$60,12,0),"Off")</f>
        <v>0.79027777777777775</v>
      </c>
      <c r="BB20" s="87">
        <f>IFERROR(VLOOKUP(AU20,'DAS Mon'!$F$9:$R$60,13,0),"Off")</f>
        <v>0.99861111111111101</v>
      </c>
      <c r="BC20" s="88">
        <f t="shared" si="33"/>
        <v>1.388888888888995E-3</v>
      </c>
      <c r="BD20" s="89">
        <f t="shared" si="11"/>
        <v>0.79513888888888884</v>
      </c>
      <c r="BE20" s="90">
        <f>IFERROR(VLOOKUP(AU20,'DAS Tue'!$F$9:$Q$58,12,0),"Off")</f>
        <v>0.78263888888888888</v>
      </c>
      <c r="BF20" s="87">
        <f>IFERROR(VLOOKUP(AU20,'DAS Tue'!$F$9:$R$58,13,0),"Off")</f>
        <v>0.99513888888888891</v>
      </c>
      <c r="BG20" s="88">
        <f t="shared" si="34"/>
        <v>4.8611111111110938E-3</v>
      </c>
      <c r="BH20" s="91">
        <f t="shared" si="35"/>
        <v>0.78402777777777788</v>
      </c>
      <c r="BI20" s="86">
        <f>IFERROR(VLOOKUP(AU20,'DAS Wed'!$F$11:$Q$60,12,0),"Off")</f>
        <v>0.79027777777777775</v>
      </c>
      <c r="BJ20" s="87">
        <f>IFERROR(VLOOKUP(AU20,'DAS Wed'!$F$11:$R$60,13,0),"Off")</f>
        <v>0.99861111111111101</v>
      </c>
      <c r="BK20" s="88">
        <f t="shared" si="36"/>
        <v>1.388888888888995E-3</v>
      </c>
      <c r="BL20" s="89">
        <f t="shared" si="37"/>
        <v>0.79513888888888884</v>
      </c>
      <c r="BM20" s="90" t="str">
        <f>IFERROR(VLOOKUP(AU20,'DAS Thu'!$F$9:$Q$61,12,0),"Off")</f>
        <v>Off</v>
      </c>
      <c r="BN20" s="87" t="str">
        <f>IFERROR(VLOOKUP(AU20,'DAS Thu'!$F$9:$R$61,13,0),"Off")</f>
        <v>Off</v>
      </c>
      <c r="BO20" s="88" t="e">
        <f t="shared" si="38"/>
        <v>#VALUE!</v>
      </c>
      <c r="BP20" s="91" t="e">
        <f t="shared" si="39"/>
        <v>#VALUE!</v>
      </c>
      <c r="BQ20" s="86" t="str">
        <f>IFERROR(VLOOKUP(AU20,'DAS Fri'!$F$9:$Q$61,12,0),"Off")</f>
        <v>Off</v>
      </c>
      <c r="BR20" s="87" t="str">
        <f>IFERROR(VLOOKUP(AU20,'DAS Fri'!$F$9:$R$61,13,0),"Off")</f>
        <v>Off</v>
      </c>
      <c r="BS20" s="88" t="e">
        <f t="shared" si="40"/>
        <v>#VALUE!</v>
      </c>
      <c r="BT20" s="89" t="e">
        <f t="shared" si="41"/>
        <v>#VALUE!</v>
      </c>
      <c r="BU20" s="90">
        <f>IFERROR(VLOOKUP(AU20,'DAS Sat'!$F$20:$Q$61,12,0),"Off")</f>
        <v>0.62291666666666667</v>
      </c>
      <c r="BV20" s="87">
        <f>IFERROR(VLOOKUP(AU20,'DAS Sat'!$F$20:$R$61,13,0),"Off")</f>
        <v>0.88124999999999998</v>
      </c>
      <c r="BW20" s="92">
        <f t="shared" si="42"/>
        <v>0.11875000000000002</v>
      </c>
      <c r="BX20" s="89" t="e">
        <f t="shared" si="43"/>
        <v>#VALUE!</v>
      </c>
    </row>
    <row r="21" spans="2:76" ht="21" x14ac:dyDescent="0.45">
      <c r="B21" s="102" t="str">
        <f>TC!A23</f>
        <v>Mubarak Salem Al Shaiban</v>
      </c>
      <c r="C21" s="57">
        <f>IFERROR(VLOOKUP(B21,'DAS Sun'!$F$9:$O$50,10,0),"Off")</f>
        <v>0.4291666666666667</v>
      </c>
      <c r="D21" s="58">
        <f>TC!E23</f>
        <v>0.4291666666666667</v>
      </c>
      <c r="E21" s="57">
        <f>IFERROR(VLOOKUP(B21,'DAS Mon'!$F$9:$O$44,10,0),"Off")</f>
        <v>0.22430555555555554</v>
      </c>
      <c r="F21" s="58">
        <f>TC!I23</f>
        <v>0.22430555555555554</v>
      </c>
      <c r="G21" s="57">
        <f>IFERROR(VLOOKUP(B21,'DAS Tue'!$F$9:$O$44,10,0),"Off")</f>
        <v>0.20972222222222225</v>
      </c>
      <c r="H21" s="58">
        <f>TC!M23</f>
        <v>0.20972222222222225</v>
      </c>
      <c r="I21" s="57">
        <f>IFERROR(VLOOKUP(B21,'DAS Wed'!$F$9:$O$50,10,0),"Off")</f>
        <v>0.21250000000000002</v>
      </c>
      <c r="J21" s="58">
        <f>TC!Q23</f>
        <v>0.21250000000000002</v>
      </c>
      <c r="K21" s="57">
        <f>IFERROR(VLOOKUP(B21,'DAS Thu'!$F$9:$O$47,10,0),"Off")</f>
        <v>0.37500000000000006</v>
      </c>
      <c r="L21" s="58">
        <f>TC!U23</f>
        <v>0.37500000000000006</v>
      </c>
      <c r="M21" s="57">
        <f>IFERROR(VLOOKUP(B21,'DAS Fri'!$F$9:$O$46,10,0),"Off")</f>
        <v>0.375</v>
      </c>
      <c r="N21" s="58">
        <f>TC!Y23</f>
        <v>0.20833333333333348</v>
      </c>
      <c r="O21" s="57" t="str">
        <f>IFERROR(VLOOKUP(B21,'DAS Sat'!$F$9:$O$48,10,0),"Off")</f>
        <v>Off</v>
      </c>
      <c r="P21" s="58">
        <f>TC!AC23</f>
        <v>0</v>
      </c>
      <c r="Q21" s="61">
        <f t="shared" si="12"/>
        <v>1.8256944444444445</v>
      </c>
      <c r="R21" s="56">
        <f t="shared" si="10"/>
        <v>1.659027777777778</v>
      </c>
      <c r="S21" s="97">
        <f t="shared" si="13"/>
        <v>1</v>
      </c>
      <c r="T21" s="56">
        <f t="shared" si="14"/>
        <v>-0.16666666666666652</v>
      </c>
      <c r="U21" s="102" t="str">
        <f>TC!A23</f>
        <v>Mubarak Salem Al Shaiban</v>
      </c>
      <c r="V21" s="99" t="str">
        <f>IFERROR(VLOOKUP(U21,'DAS Sun'!$F$12:$P$50,11,0),"Off")</f>
        <v>TC5&amp;12</v>
      </c>
      <c r="W21" s="100">
        <f t="shared" si="15"/>
        <v>0</v>
      </c>
      <c r="X21" s="98">
        <f t="shared" si="16"/>
        <v>0</v>
      </c>
      <c r="Y21" s="99" t="str">
        <f>IFERROR(VLOOKUP(U21,'DAS Mon'!$F$9:$P$44,11,0),"Off")</f>
        <v>TC13</v>
      </c>
      <c r="Z21" s="100" t="str">
        <f t="shared" si="17"/>
        <v>3:50</v>
      </c>
      <c r="AA21" s="98" t="str">
        <f t="shared" si="18"/>
        <v>YES</v>
      </c>
      <c r="AB21" s="99" t="str">
        <f>IFERROR(VLOOKUP(U21,'DAS Tue'!$F$9:$P$44,11,0),"Off")</f>
        <v>TC14</v>
      </c>
      <c r="AC21" s="100" t="str">
        <f t="shared" si="19"/>
        <v>3:50</v>
      </c>
      <c r="AD21" s="98">
        <f t="shared" si="20"/>
        <v>0</v>
      </c>
      <c r="AE21" s="99" t="str">
        <f>IFERROR(VLOOKUP(U21,'DAS Wed'!$F$11:$P$50,11,0),"Off")</f>
        <v>TC9</v>
      </c>
      <c r="AF21" s="100" t="str">
        <f t="shared" si="21"/>
        <v>3:50</v>
      </c>
      <c r="AG21" s="98" t="str">
        <f t="shared" si="22"/>
        <v>YES</v>
      </c>
      <c r="AH21" s="99" t="str">
        <f>IFERROR(VLOOKUP(U21,'DAS Thu'!$F$9:$P$45,11,0),"Off")</f>
        <v>SP-R</v>
      </c>
      <c r="AI21" s="100">
        <f t="shared" si="23"/>
        <v>0</v>
      </c>
      <c r="AJ21" s="98" t="str">
        <f t="shared" si="24"/>
        <v>YES</v>
      </c>
      <c r="AK21" s="99" t="str">
        <f>IFERROR(VLOOKUP(U21,'DAS Fri'!$F$9:$P$46,11,0),"Off")</f>
        <v>SP-D</v>
      </c>
      <c r="AL21" s="100" t="str">
        <f t="shared" si="25"/>
        <v>0</v>
      </c>
      <c r="AM21" s="98">
        <f t="shared" si="26"/>
        <v>0</v>
      </c>
      <c r="AN21" s="99" t="str">
        <f>IFERROR(VLOOKUP(U21,'DAS Sat'!$F$20:$P$48,11,0),"Off")</f>
        <v>Off</v>
      </c>
      <c r="AO21" s="100">
        <f t="shared" si="27"/>
        <v>0</v>
      </c>
      <c r="AP21" s="98">
        <f t="shared" si="28"/>
        <v>0</v>
      </c>
      <c r="AQ21" s="61">
        <f t="shared" si="29"/>
        <v>0.47916666666666663</v>
      </c>
      <c r="AR21" s="56">
        <v>0</v>
      </c>
      <c r="AS21" s="101">
        <f t="shared" si="30"/>
        <v>3</v>
      </c>
      <c r="AU21" s="103" t="str">
        <f>TC!A23</f>
        <v>Mubarak Salem Al Shaiban</v>
      </c>
      <c r="AV21" s="92">
        <v>0.1875</v>
      </c>
      <c r="AW21" s="86">
        <f>IFERROR(VLOOKUP(AU21,'DAS Sun'!$F$11:$Q$60,12,0),"Off")</f>
        <v>0.3833333333333333</v>
      </c>
      <c r="AX21" s="87">
        <f>IFERROR(VLOOKUP(AU21,'DAS Sun'!$F$11:$R$60,13,0),"Off")</f>
        <v>0.8125</v>
      </c>
      <c r="AY21" s="88">
        <f t="shared" si="31"/>
        <v>0.1875</v>
      </c>
      <c r="AZ21" s="89">
        <f t="shared" si="32"/>
        <v>0.5708333333333333</v>
      </c>
      <c r="BA21" s="90">
        <f>IFERROR(VLOOKUP(AU21,'DAS Mon'!$F$9:$Q$60,12,0),"Off")</f>
        <v>0.62291666666666667</v>
      </c>
      <c r="BB21" s="87">
        <f>IFERROR(VLOOKUP(AU21,'DAS Mon'!$F$9:$R$60,13,0),"Off")</f>
        <v>0.84722222222222221</v>
      </c>
      <c r="BC21" s="88">
        <f t="shared" si="33"/>
        <v>0.15277777777777779</v>
      </c>
      <c r="BD21" s="89">
        <f t="shared" si="11"/>
        <v>0.81041666666666667</v>
      </c>
      <c r="BE21" s="90">
        <f>IFERROR(VLOOKUP(AU21,'DAS Tue'!$F$9:$Q$58,12,0),"Off")</f>
        <v>0.67083333333333328</v>
      </c>
      <c r="BF21" s="87">
        <f>IFERROR(VLOOKUP(AU21,'DAS Tue'!$F$9:$R$58,13,0),"Off")</f>
        <v>0.88055555555555554</v>
      </c>
      <c r="BG21" s="88">
        <f t="shared" si="34"/>
        <v>0.11944444444444446</v>
      </c>
      <c r="BH21" s="91">
        <f t="shared" si="35"/>
        <v>0.82361111111111107</v>
      </c>
      <c r="BI21" s="86">
        <f>IFERROR(VLOOKUP(AU21,'DAS Wed'!$F$11:$Q$60,12,0),"Off")</f>
        <v>0.59236111111111112</v>
      </c>
      <c r="BJ21" s="87">
        <f>IFERROR(VLOOKUP(AU21,'DAS Wed'!$F$11:$R$60,13,0),"Off")</f>
        <v>0.80486111111111114</v>
      </c>
      <c r="BK21" s="88">
        <f t="shared" si="36"/>
        <v>0.19513888888888886</v>
      </c>
      <c r="BL21" s="89">
        <f t="shared" si="37"/>
        <v>0.71180555555555558</v>
      </c>
      <c r="BM21" s="90">
        <f>IFERROR(VLOOKUP(AU21,'DAS Thu'!$F$9:$Q$61,12,0),"Off")</f>
        <v>0.45833333333333331</v>
      </c>
      <c r="BN21" s="87">
        <f>IFERROR(VLOOKUP(AU21,'DAS Thu'!$F$9:$R$61,13,0),"Off")</f>
        <v>0.83333333333333337</v>
      </c>
      <c r="BO21" s="88">
        <f t="shared" si="38"/>
        <v>0.16666666666666663</v>
      </c>
      <c r="BP21" s="91">
        <f t="shared" si="39"/>
        <v>0.65347222222222223</v>
      </c>
      <c r="BQ21" s="86">
        <f>IFERROR(VLOOKUP(AU21,'DAS Fri'!$F$9:$Q$61,12,0),"Off")</f>
        <v>0.5625</v>
      </c>
      <c r="BR21" s="87">
        <f>IFERROR(VLOOKUP(AU21,'DAS Fri'!$F$9:$R$61,13,0),"Off")</f>
        <v>0.9375</v>
      </c>
      <c r="BS21" s="88">
        <f t="shared" si="40"/>
        <v>6.25E-2</v>
      </c>
      <c r="BT21" s="89">
        <f t="shared" si="41"/>
        <v>0.72916666666666663</v>
      </c>
      <c r="BU21" s="90" t="str">
        <f>IFERROR(VLOOKUP(AU21,'DAS Sat'!$F$20:$Q$61,12,0),"Off")</f>
        <v>Off</v>
      </c>
      <c r="BV21" s="87" t="str">
        <f>IFERROR(VLOOKUP(AU21,'DAS Sat'!$F$20:$R$61,13,0),"Off")</f>
        <v>Off</v>
      </c>
      <c r="BW21" s="92" t="e">
        <f t="shared" si="42"/>
        <v>#VALUE!</v>
      </c>
      <c r="BX21" s="89" t="e">
        <f t="shared" si="43"/>
        <v>#VALUE!</v>
      </c>
    </row>
    <row r="22" spans="2:76" ht="21" x14ac:dyDescent="0.45">
      <c r="B22" s="102" t="str">
        <f>TC!A24</f>
        <v>Mohammed Abdul Karim Al Mazni</v>
      </c>
      <c r="C22" s="57" t="str">
        <f>IFERROR(VLOOKUP(B22,'DAS Sun'!$F$9:$O$50,10,0),"Off")</f>
        <v>Off</v>
      </c>
      <c r="D22" s="58">
        <f>TC!E24</f>
        <v>0</v>
      </c>
      <c r="E22" s="57" t="str">
        <f>IFERROR(VLOOKUP(B22,'DAS Mon'!$F$9:$O$44,10,0),"Off")</f>
        <v>Off</v>
      </c>
      <c r="F22" s="58">
        <f>TC!I24</f>
        <v>0</v>
      </c>
      <c r="G22" s="57" t="str">
        <f>IFERROR(VLOOKUP(B22,'DAS Tue'!$F$9:$O$44,10,0),"Off")</f>
        <v>Off</v>
      </c>
      <c r="H22" s="58">
        <f>TC!M24</f>
        <v>0.22430555555555554</v>
      </c>
      <c r="I22" s="57" t="str">
        <f>IFERROR(VLOOKUP(B22,'DAS Wed'!$F$9:$O$50,10,0),"Off")</f>
        <v>Off</v>
      </c>
      <c r="J22" s="58">
        <f>TC!Q24</f>
        <v>0.20972222222222225</v>
      </c>
      <c r="K22" s="57" t="str">
        <f>IFERROR(VLOOKUP(B22,'DAS Thu'!$F$9:$O$47,10,0),"Off")</f>
        <v>Off</v>
      </c>
      <c r="L22" s="58">
        <f>TC!U24</f>
        <v>0.375</v>
      </c>
      <c r="M22" s="57" t="str">
        <f>IFERROR(VLOOKUP(B22,'DAS Fri'!$F$9:$O$46,10,0),"Off")</f>
        <v>Off</v>
      </c>
      <c r="N22" s="58">
        <f>TC!Y24</f>
        <v>0.375</v>
      </c>
      <c r="O22" s="57" t="str">
        <f>IFERROR(VLOOKUP(B22,'DAS Sat'!$F$9:$O$48,10,0),"Off")</f>
        <v>Off</v>
      </c>
      <c r="P22" s="58">
        <f>TC!AC24</f>
        <v>0.375</v>
      </c>
      <c r="Q22" s="61">
        <f t="shared" si="12"/>
        <v>0</v>
      </c>
      <c r="R22" s="56">
        <f t="shared" si="10"/>
        <v>1.5590277777777777</v>
      </c>
      <c r="S22" s="97">
        <f t="shared" si="13"/>
        <v>7</v>
      </c>
      <c r="T22" s="56">
        <f t="shared" si="14"/>
        <v>1.5590277777777777</v>
      </c>
      <c r="U22" s="102" t="str">
        <f>TC!A24</f>
        <v>Mohammed Abdul Karim Al Mazni</v>
      </c>
      <c r="V22" s="99" t="str">
        <f>IFERROR(VLOOKUP(U22,'DAS Sun'!$F$12:$P$50,11,0),"Off")</f>
        <v>Off</v>
      </c>
      <c r="W22" s="100">
        <f t="shared" si="15"/>
        <v>0</v>
      </c>
      <c r="X22" s="98">
        <f t="shared" si="16"/>
        <v>0</v>
      </c>
      <c r="Y22" s="99" t="str">
        <f>IFERROR(VLOOKUP(U22,'DAS Mon'!$F$9:$P$44,11,0),"Off")</f>
        <v>Off</v>
      </c>
      <c r="Z22" s="100">
        <f t="shared" si="17"/>
        <v>0</v>
      </c>
      <c r="AA22" s="98">
        <f t="shared" si="18"/>
        <v>0</v>
      </c>
      <c r="AB22" s="99" t="str">
        <f>IFERROR(VLOOKUP(U22,'DAS Tue'!$F$9:$P$44,11,0),"Off")</f>
        <v>Off</v>
      </c>
      <c r="AC22" s="100">
        <f t="shared" si="19"/>
        <v>0</v>
      </c>
      <c r="AD22" s="98">
        <f t="shared" si="20"/>
        <v>0</v>
      </c>
      <c r="AE22" s="99" t="str">
        <f>IFERROR(VLOOKUP(U22,'DAS Wed'!$F$11:$P$50,11,0),"Off")</f>
        <v>Off</v>
      </c>
      <c r="AF22" s="100">
        <f t="shared" si="21"/>
        <v>0</v>
      </c>
      <c r="AG22" s="98">
        <f t="shared" si="22"/>
        <v>0</v>
      </c>
      <c r="AH22" s="99" t="str">
        <f>IFERROR(VLOOKUP(U22,'DAS Thu'!$F$9:$P$45,11,0),"Off")</f>
        <v>Off</v>
      </c>
      <c r="AI22" s="100">
        <f t="shared" si="23"/>
        <v>0</v>
      </c>
      <c r="AJ22" s="98">
        <f t="shared" si="24"/>
        <v>0</v>
      </c>
      <c r="AK22" s="99" t="str">
        <f>IFERROR(VLOOKUP(U22,'DAS Fri'!$F$9:$P$46,11,0),"Off")</f>
        <v>Off</v>
      </c>
      <c r="AL22" s="100">
        <f t="shared" si="25"/>
        <v>0</v>
      </c>
      <c r="AM22" s="98">
        <f t="shared" si="26"/>
        <v>0</v>
      </c>
      <c r="AN22" s="99" t="str">
        <f>IFERROR(VLOOKUP(U22,'DAS Sat'!$F$20:$P$48,11,0),"Off")</f>
        <v>Off</v>
      </c>
      <c r="AO22" s="100">
        <f t="shared" si="27"/>
        <v>0</v>
      </c>
      <c r="AP22" s="98">
        <f t="shared" si="28"/>
        <v>0</v>
      </c>
      <c r="AQ22" s="61">
        <f t="shared" si="29"/>
        <v>0</v>
      </c>
      <c r="AR22" s="56">
        <v>0</v>
      </c>
      <c r="AS22" s="101">
        <f t="shared" si="30"/>
        <v>0</v>
      </c>
      <c r="AU22" s="103" t="str">
        <f>TC!A24</f>
        <v>Mohammed Abdul Karim Al Mazni</v>
      </c>
      <c r="AV22" s="92" t="e">
        <v>#VALUE!</v>
      </c>
      <c r="AW22" s="86">
        <f>IFERROR(VLOOKUP(AU22,'DAS Sun'!$F$11:$Q$60,12,0),"Off")</f>
        <v>0.375</v>
      </c>
      <c r="AX22" s="87">
        <f>IFERROR(VLOOKUP(AU22,'DAS Sun'!$F$11:$R$60,13,0),"Off")</f>
        <v>0.625</v>
      </c>
      <c r="AY22" s="88">
        <f t="shared" si="31"/>
        <v>0.375</v>
      </c>
      <c r="AZ22" s="89" t="e">
        <f t="shared" si="32"/>
        <v>#VALUE!</v>
      </c>
      <c r="BA22" s="90">
        <f>IFERROR(VLOOKUP(AU22,'DAS Mon'!$F$9:$Q$60,12,0),"Off")</f>
        <v>0.375</v>
      </c>
      <c r="BB22" s="87">
        <f>IFERROR(VLOOKUP(AU22,'DAS Mon'!$F$9:$R$60,13,0),"Off")</f>
        <v>0.625</v>
      </c>
      <c r="BC22" s="88">
        <f t="shared" si="33"/>
        <v>0.375</v>
      </c>
      <c r="BD22" s="89">
        <f t="shared" si="11"/>
        <v>0.75</v>
      </c>
      <c r="BE22" s="90">
        <f>IFERROR(VLOOKUP(AU22,'DAS Tue'!$F$9:$Q$58,12,0),"Off")</f>
        <v>0.375</v>
      </c>
      <c r="BF22" s="87">
        <f>IFERROR(VLOOKUP(AU22,'DAS Tue'!$F$9:$R$58,13,0),"Off")</f>
        <v>0.625</v>
      </c>
      <c r="BG22" s="88">
        <f t="shared" si="34"/>
        <v>0.375</v>
      </c>
      <c r="BH22" s="91">
        <f t="shared" si="35"/>
        <v>0.75</v>
      </c>
      <c r="BI22" s="86">
        <f>IFERROR(VLOOKUP(AU22,'DAS Wed'!$F$11:$Q$60,12,0),"Off")</f>
        <v>0.375</v>
      </c>
      <c r="BJ22" s="87">
        <f>IFERROR(VLOOKUP(AU22,'DAS Wed'!$F$11:$R$60,13,0),"Off")</f>
        <v>0.625</v>
      </c>
      <c r="BK22" s="88">
        <f t="shared" si="36"/>
        <v>0.375</v>
      </c>
      <c r="BL22" s="89">
        <f t="shared" si="37"/>
        <v>0.75</v>
      </c>
      <c r="BM22" s="90">
        <f>IFERROR(VLOOKUP(AU22,'DAS Thu'!$F$9:$Q$61,12,0),"Off")</f>
        <v>0.375</v>
      </c>
      <c r="BN22" s="87">
        <f>IFERROR(VLOOKUP(AU22,'DAS Thu'!$F$9:$R$61,13,0),"Off")</f>
        <v>0.625</v>
      </c>
      <c r="BO22" s="88">
        <f t="shared" si="38"/>
        <v>0.375</v>
      </c>
      <c r="BP22" s="91">
        <f t="shared" si="39"/>
        <v>0.75</v>
      </c>
      <c r="BQ22" s="86" t="str">
        <f>IFERROR(VLOOKUP(AU22,'DAS Fri'!$F$9:$Q$61,12,0),"Off")</f>
        <v>Off</v>
      </c>
      <c r="BR22" s="87" t="str">
        <f>IFERROR(VLOOKUP(AU22,'DAS Fri'!$F$9:$R$61,13,0),"Off")</f>
        <v>Off</v>
      </c>
      <c r="BS22" s="88" t="e">
        <f t="shared" si="40"/>
        <v>#VALUE!</v>
      </c>
      <c r="BT22" s="89" t="e">
        <f t="shared" si="41"/>
        <v>#VALUE!</v>
      </c>
      <c r="BU22" s="90" t="str">
        <f>IFERROR(VLOOKUP(AU22,'DAS Sat'!$F$20:$Q$61,12,0),"Off")</f>
        <v>Off</v>
      </c>
      <c r="BV22" s="87" t="str">
        <f>IFERROR(VLOOKUP(AU22,'DAS Sat'!$F$20:$R$61,13,0),"Off")</f>
        <v>Off</v>
      </c>
      <c r="BW22" s="92" t="e">
        <f t="shared" si="42"/>
        <v>#VALUE!</v>
      </c>
      <c r="BX22" s="89" t="e">
        <f t="shared" si="43"/>
        <v>#VALUE!</v>
      </c>
    </row>
    <row r="23" spans="2:76" ht="21" x14ac:dyDescent="0.45">
      <c r="B23" s="102" t="str">
        <f>TC!A25</f>
        <v>Hussein Muhammad Al-Omari</v>
      </c>
      <c r="C23" s="57">
        <f>IFERROR(VLOOKUP(B23,'DAS Sun'!$F$9:$O$50,10,0),"Off")</f>
        <v>0.20833333333333343</v>
      </c>
      <c r="D23" s="58">
        <f>TC!E25</f>
        <v>0.375</v>
      </c>
      <c r="E23" s="57">
        <f>IFERROR(VLOOKUP(B23,'DAS Mon'!$F$9:$O$44,10,0),"Off")</f>
        <v>0.375</v>
      </c>
      <c r="F23" s="58">
        <f>TC!I25</f>
        <v>0</v>
      </c>
      <c r="G23" s="57">
        <f>IFERROR(VLOOKUP(B23,'DAS Tue'!$F$9:$O$44,10,0),"Off")</f>
        <v>0.375</v>
      </c>
      <c r="H23" s="58">
        <f>TC!M25</f>
        <v>0</v>
      </c>
      <c r="I23" s="57" t="str">
        <f>IFERROR(VLOOKUP(B23,'DAS Wed'!$F$9:$O$50,10,0),"Off")</f>
        <v>Off</v>
      </c>
      <c r="J23" s="58">
        <f>TC!Q25</f>
        <v>0.21527777777777779</v>
      </c>
      <c r="K23" s="57" t="str">
        <f>IFERROR(VLOOKUP(B23,'DAS Thu'!$F$9:$O$47,10,0),"Off")</f>
        <v>Off</v>
      </c>
      <c r="L23" s="58">
        <f>TC!U25</f>
        <v>0.20833333333333337</v>
      </c>
      <c r="M23" s="57">
        <f>IFERROR(VLOOKUP(B23,'DAS Fri'!$F$9:$O$46,10,0),"Off")</f>
        <v>0.25763888888888886</v>
      </c>
      <c r="N23" s="58">
        <f>TC!Y25</f>
        <v>0.21527777777777779</v>
      </c>
      <c r="O23" s="57">
        <f>IFERROR(VLOOKUP(B23,'DAS Sat'!$F$9:$O$48,10,0),"Off")</f>
        <v>0.375</v>
      </c>
      <c r="P23" s="58">
        <f>TC!AC25</f>
        <v>0.20833333333333331</v>
      </c>
      <c r="Q23" s="61">
        <f t="shared" si="12"/>
        <v>1.5909722222222222</v>
      </c>
      <c r="R23" s="56">
        <f t="shared" si="10"/>
        <v>1.2222222222222223</v>
      </c>
      <c r="S23" s="97">
        <f t="shared" si="13"/>
        <v>2</v>
      </c>
      <c r="T23" s="56">
        <f t="shared" si="14"/>
        <v>-0.36874999999999991</v>
      </c>
      <c r="U23" s="102" t="str">
        <f>TC!A25</f>
        <v>Hussein Muhammad Al-Omari</v>
      </c>
      <c r="V23" s="99" t="str">
        <f>IFERROR(VLOOKUP(U23,'DAS Sun'!$F$12:$P$50,11,0),"Off")</f>
        <v>TC10</v>
      </c>
      <c r="W23" s="100" t="str">
        <f t="shared" si="15"/>
        <v>3:50</v>
      </c>
      <c r="X23" s="98">
        <f t="shared" si="16"/>
        <v>0</v>
      </c>
      <c r="Y23" s="99" t="str">
        <f>IFERROR(VLOOKUP(U23,'DAS Mon'!$F$9:$P$44,11,0),"Off")</f>
        <v>SP-D</v>
      </c>
      <c r="Z23" s="100" t="str">
        <f t="shared" si="17"/>
        <v>0</v>
      </c>
      <c r="AA23" s="98">
        <f t="shared" si="18"/>
        <v>0</v>
      </c>
      <c r="AB23" s="99" t="str">
        <f>IFERROR(VLOOKUP(U23,'DAS Tue'!$F$9:$P$44,11,0),"Off")</f>
        <v>SP-D</v>
      </c>
      <c r="AC23" s="100" t="str">
        <f t="shared" si="19"/>
        <v>0</v>
      </c>
      <c r="AD23" s="98">
        <f t="shared" si="20"/>
        <v>0</v>
      </c>
      <c r="AE23" s="99" t="str">
        <f>IFERROR(VLOOKUP(U23,'DAS Wed'!$F$11:$P$50,11,0),"Off")</f>
        <v>Off</v>
      </c>
      <c r="AF23" s="100">
        <f t="shared" si="21"/>
        <v>0</v>
      </c>
      <c r="AG23" s="98">
        <f t="shared" si="22"/>
        <v>0</v>
      </c>
      <c r="AH23" s="99" t="str">
        <f>IFERROR(VLOOKUP(U23,'DAS Thu'!$F$9:$P$45,11,0),"Off")</f>
        <v>Off</v>
      </c>
      <c r="AI23" s="100">
        <f t="shared" si="23"/>
        <v>0</v>
      </c>
      <c r="AJ23" s="98">
        <f t="shared" si="24"/>
        <v>0</v>
      </c>
      <c r="AK23" s="99" t="str">
        <f>IFERROR(VLOOKUP(U23,'DAS Fri'!$F$9:$P$46,11,0),"Off")</f>
        <v>TC31&amp;34</v>
      </c>
      <c r="AL23" s="100">
        <f t="shared" si="25"/>
        <v>0</v>
      </c>
      <c r="AM23" s="98">
        <f t="shared" si="26"/>
        <v>0</v>
      </c>
      <c r="AN23" s="99" t="str">
        <f>IFERROR(VLOOKUP(U23,'DAS Sat'!$F$20:$P$48,11,0),"Off")</f>
        <v>SP-D</v>
      </c>
      <c r="AO23" s="100" t="str">
        <f t="shared" si="27"/>
        <v>0</v>
      </c>
      <c r="AP23" s="98">
        <f t="shared" si="28"/>
        <v>0</v>
      </c>
      <c r="AQ23" s="61">
        <f t="shared" si="29"/>
        <v>0.15972222222222221</v>
      </c>
      <c r="AR23" s="56">
        <v>0</v>
      </c>
      <c r="AS23" s="101">
        <f t="shared" si="30"/>
        <v>0</v>
      </c>
      <c r="AU23" s="103" t="str">
        <f>TC!A25</f>
        <v>Hussein Muhammad Al-Omari</v>
      </c>
      <c r="AV23" s="92">
        <v>0.16666666666666663</v>
      </c>
      <c r="AW23" s="86">
        <f>IFERROR(VLOOKUP(AU23,'DAS Sun'!$F$11:$Q$60,12,0),"Off")</f>
        <v>0.48333333333333334</v>
      </c>
      <c r="AX23" s="87">
        <f>IFERROR(VLOOKUP(AU23,'DAS Sun'!$F$11:$R$60,13,0),"Off")</f>
        <v>0.69166666666666676</v>
      </c>
      <c r="AY23" s="88">
        <f t="shared" si="31"/>
        <v>0.30833333333333324</v>
      </c>
      <c r="AZ23" s="89">
        <f t="shared" si="32"/>
        <v>0.64999999999999991</v>
      </c>
      <c r="BA23" s="90">
        <f>IFERROR(VLOOKUP(AU23,'DAS Mon'!$F$9:$Q$60,12,0),"Off")</f>
        <v>0.5625</v>
      </c>
      <c r="BB23" s="87">
        <f>IFERROR(VLOOKUP(AU23,'DAS Mon'!$F$9:$R$60,13,0),"Off")</f>
        <v>0.9375</v>
      </c>
      <c r="BC23" s="88">
        <f t="shared" si="33"/>
        <v>6.25E-2</v>
      </c>
      <c r="BD23" s="89">
        <f t="shared" si="11"/>
        <v>0.87083333333333324</v>
      </c>
      <c r="BE23" s="90">
        <f>IFERROR(VLOOKUP(AU23,'DAS Tue'!$F$9:$Q$58,12,0),"Off")</f>
        <v>0.5625</v>
      </c>
      <c r="BF23" s="87">
        <f>IFERROR(VLOOKUP(AU23,'DAS Tue'!$F$9:$R$58,13,0),"Off")</f>
        <v>0.9375</v>
      </c>
      <c r="BG23" s="88">
        <f t="shared" si="34"/>
        <v>6.25E-2</v>
      </c>
      <c r="BH23" s="91">
        <f t="shared" si="35"/>
        <v>0.625</v>
      </c>
      <c r="BI23" s="86" t="str">
        <f>IFERROR(VLOOKUP(AU23,'DAS Wed'!$F$11:$Q$60,12,0),"Off")</f>
        <v>Off</v>
      </c>
      <c r="BJ23" s="87" t="str">
        <f>IFERROR(VLOOKUP(AU23,'DAS Wed'!$F$11:$R$60,13,0),"Off")</f>
        <v>Off</v>
      </c>
      <c r="BK23" s="88" t="e">
        <f t="shared" si="36"/>
        <v>#VALUE!</v>
      </c>
      <c r="BL23" s="89" t="e">
        <f t="shared" si="37"/>
        <v>#VALUE!</v>
      </c>
      <c r="BM23" s="90" t="str">
        <f>IFERROR(VLOOKUP(AU23,'DAS Thu'!$F$9:$Q$61,12,0),"Off")</f>
        <v>Off</v>
      </c>
      <c r="BN23" s="87" t="str">
        <f>IFERROR(VLOOKUP(AU23,'DAS Thu'!$F$9:$R$61,13,0),"Off")</f>
        <v>Off</v>
      </c>
      <c r="BO23" s="88" t="e">
        <f t="shared" si="38"/>
        <v>#VALUE!</v>
      </c>
      <c r="BP23" s="91" t="e">
        <f t="shared" si="39"/>
        <v>#VALUE!</v>
      </c>
      <c r="BQ23" s="86">
        <f>IFERROR(VLOOKUP(AU23,'DAS Fri'!$F$9:$Q$61,12,0),"Off")</f>
        <v>0.70763888888888893</v>
      </c>
      <c r="BR23" s="87">
        <f>IFERROR(VLOOKUP(AU23,'DAS Fri'!$F$9:$R$61,13,0),"Off")</f>
        <v>0.96527777777777779</v>
      </c>
      <c r="BS23" s="88">
        <f t="shared" si="40"/>
        <v>3.472222222222221E-2</v>
      </c>
      <c r="BT23" s="89" t="e">
        <f t="shared" si="41"/>
        <v>#VALUE!</v>
      </c>
      <c r="BU23" s="90">
        <f>IFERROR(VLOOKUP(AU23,'DAS Sat'!$F$20:$Q$61,12,0),"Off")</f>
        <v>0.5625</v>
      </c>
      <c r="BV23" s="87">
        <f>IFERROR(VLOOKUP(AU23,'DAS Sat'!$F$20:$R$61,13,0),"Off")</f>
        <v>0.9375</v>
      </c>
      <c r="BW23" s="92">
        <f t="shared" si="42"/>
        <v>6.25E-2</v>
      </c>
      <c r="BX23" s="89">
        <f t="shared" si="43"/>
        <v>0.59722222222222221</v>
      </c>
    </row>
    <row r="24" spans="2:76" ht="21" x14ac:dyDescent="0.45">
      <c r="B24" s="102" t="str">
        <f>TC!A26</f>
        <v xml:space="preserve">Saleh Ahmed Al-Olayani </v>
      </c>
      <c r="C24" s="57">
        <f>IFERROR(VLOOKUP(B24,'DAS Sun'!$F$9:$O$50,10,0),"Off")</f>
        <v>0.49791666666666667</v>
      </c>
      <c r="D24" s="58">
        <f>TC!E26</f>
        <v>0.49791666666666667</v>
      </c>
      <c r="E24" s="57" t="str">
        <f>IFERROR(VLOOKUP(B24,'DAS Mon'!$F$9:$O$44,10,0),"Off")</f>
        <v>Off</v>
      </c>
      <c r="F24" s="58">
        <f>TC!I26</f>
        <v>0</v>
      </c>
      <c r="G24" s="57" t="str">
        <f>IFERROR(VLOOKUP(B24,'DAS Tue'!$F$9:$O$44,10,0),"Off")</f>
        <v>Off</v>
      </c>
      <c r="H24" s="58">
        <f>TC!M26</f>
        <v>0</v>
      </c>
      <c r="I24" s="57">
        <f>IFERROR(VLOOKUP(B24,'DAS Wed'!$F$9:$O$50,10,0),"Off")</f>
        <v>0.21527777777777779</v>
      </c>
      <c r="J24" s="58">
        <f>TC!Q26</f>
        <v>0.375</v>
      </c>
      <c r="K24" s="57">
        <f>IFERROR(VLOOKUP(B24,'DAS Thu'!$F$9:$O$47,10,0),"Off")</f>
        <v>0.20833333333333337</v>
      </c>
      <c r="L24" s="58">
        <f>TC!U26</f>
        <v>0.375</v>
      </c>
      <c r="M24" s="57" t="str">
        <f>IFERROR(VLOOKUP(B24,'DAS Fri'!$F$9:$O$46,10,0),"Off")</f>
        <v>Off</v>
      </c>
      <c r="N24" s="58">
        <f>TC!Y26</f>
        <v>0.375</v>
      </c>
      <c r="O24" s="57" t="str">
        <f>IFERROR(VLOOKUP(B24,'DAS Sat'!$F$9:$O$48,10,0),"Off")</f>
        <v>Off</v>
      </c>
      <c r="P24" s="58">
        <f>TC!AC26</f>
        <v>0.375</v>
      </c>
      <c r="Q24" s="61">
        <f t="shared" si="12"/>
        <v>0.92152777777777783</v>
      </c>
      <c r="R24" s="56">
        <f t="shared" si="10"/>
        <v>1.9979166666666668</v>
      </c>
      <c r="S24" s="97">
        <f t="shared" si="13"/>
        <v>4</v>
      </c>
      <c r="T24" s="56">
        <f t="shared" si="14"/>
        <v>1.0763888888888888</v>
      </c>
      <c r="U24" s="102" t="str">
        <f>TC!A26</f>
        <v xml:space="preserve">Saleh Ahmed Al-Olayani </v>
      </c>
      <c r="V24" s="99" t="str">
        <f>IFERROR(VLOOKUP(U24,'DAS Sun'!$F$12:$P$50,11,0),"Off")</f>
        <v>TC7&amp;16</v>
      </c>
      <c r="W24" s="100">
        <f t="shared" si="15"/>
        <v>0</v>
      </c>
      <c r="X24" s="98">
        <f t="shared" si="16"/>
        <v>0</v>
      </c>
      <c r="Y24" s="99" t="str">
        <f>IFERROR(VLOOKUP(U24,'DAS Mon'!$F$9:$P$44,11,0),"Off")</f>
        <v>Off</v>
      </c>
      <c r="Z24" s="100">
        <f t="shared" si="17"/>
        <v>0</v>
      </c>
      <c r="AA24" s="98">
        <f t="shared" si="18"/>
        <v>0</v>
      </c>
      <c r="AB24" s="99" t="str">
        <f>IFERROR(VLOOKUP(U24,'DAS Tue'!$F$9:$P$44,11,0),"Off")</f>
        <v>Off</v>
      </c>
      <c r="AC24" s="100">
        <f t="shared" si="19"/>
        <v>0</v>
      </c>
      <c r="AD24" s="98">
        <f t="shared" si="20"/>
        <v>0</v>
      </c>
      <c r="AE24" s="99" t="str">
        <f>IFERROR(VLOOKUP(U24,'DAS Wed'!$F$11:$P$50,11,0),"Off")</f>
        <v>TC7</v>
      </c>
      <c r="AF24" s="100" t="str">
        <f t="shared" si="21"/>
        <v>3:50</v>
      </c>
      <c r="AG24" s="98" t="str">
        <f t="shared" si="22"/>
        <v>YES</v>
      </c>
      <c r="AH24" s="99" t="str">
        <f>IFERROR(VLOOKUP(U24,'DAS Thu'!$F$9:$P$45,11,0),"Off")</f>
        <v>TC6</v>
      </c>
      <c r="AI24" s="100" t="str">
        <f t="shared" si="23"/>
        <v>7:40</v>
      </c>
      <c r="AJ24" s="98">
        <f t="shared" si="24"/>
        <v>0</v>
      </c>
      <c r="AK24" s="99" t="str">
        <f>IFERROR(VLOOKUP(U24,'DAS Fri'!$F$9:$P$46,11,0),"Off")</f>
        <v>Off</v>
      </c>
      <c r="AL24" s="100">
        <f t="shared" si="25"/>
        <v>0</v>
      </c>
      <c r="AM24" s="98">
        <f t="shared" si="26"/>
        <v>0</v>
      </c>
      <c r="AN24" s="99" t="str">
        <f>IFERROR(VLOOKUP(U24,'DAS Sat'!$F$20:$P$48,11,0),"Off")</f>
        <v>Off</v>
      </c>
      <c r="AO24" s="100">
        <f t="shared" si="27"/>
        <v>0</v>
      </c>
      <c r="AP24" s="98">
        <f t="shared" si="28"/>
        <v>0</v>
      </c>
      <c r="AQ24" s="61">
        <f t="shared" si="29"/>
        <v>0.47916666666666663</v>
      </c>
      <c r="AR24" s="56">
        <v>0</v>
      </c>
      <c r="AS24" s="101">
        <f t="shared" si="30"/>
        <v>1</v>
      </c>
      <c r="AU24" s="103" t="str">
        <f>TC!A26</f>
        <v xml:space="preserve">Saleh Ahmed Al-Olayani </v>
      </c>
      <c r="AV24" s="92">
        <v>0.43402777777777779</v>
      </c>
      <c r="AW24" s="86">
        <f>IFERROR(VLOOKUP(AU24,'DAS Sun'!$F$11:$Q$60,12,0),"Off")</f>
        <v>0.46736111111111112</v>
      </c>
      <c r="AX24" s="87">
        <f>IFERROR(VLOOKUP(AU24,'DAS Sun'!$F$11:$R$60,13,0),"Off")</f>
        <v>0.96527777777777779</v>
      </c>
      <c r="AY24" s="88">
        <f t="shared" si="31"/>
        <v>3.472222222222221E-2</v>
      </c>
      <c r="AZ24" s="89">
        <f t="shared" si="32"/>
        <v>0.90138888888888891</v>
      </c>
      <c r="BA24" s="90" t="str">
        <f>IFERROR(VLOOKUP(AU24,'DAS Mon'!$F$9:$Q$60,12,0),"Off")</f>
        <v>Off</v>
      </c>
      <c r="BB24" s="87" t="str">
        <f>IFERROR(VLOOKUP(AU24,'DAS Mon'!$F$9:$R$60,13,0),"Off")</f>
        <v>Off</v>
      </c>
      <c r="BC24" s="88" t="e">
        <f t="shared" si="33"/>
        <v>#VALUE!</v>
      </c>
      <c r="BD24" s="89" t="e">
        <f t="shared" si="11"/>
        <v>#VALUE!</v>
      </c>
      <c r="BE24" s="90" t="str">
        <f>IFERROR(VLOOKUP(AU24,'DAS Tue'!$F$9:$Q$58,12,0),"Off")</f>
        <v>Off</v>
      </c>
      <c r="BF24" s="87" t="str">
        <f>IFERROR(VLOOKUP(AU24,'DAS Tue'!$F$9:$R$58,13,0),"Off")</f>
        <v>Off</v>
      </c>
      <c r="BG24" s="88" t="e">
        <f t="shared" si="34"/>
        <v>#VALUE!</v>
      </c>
      <c r="BH24" s="91" t="e">
        <f t="shared" si="35"/>
        <v>#VALUE!</v>
      </c>
      <c r="BI24" s="86">
        <f>IFERROR(VLOOKUP(AU24,'DAS Wed'!$F$11:$Q$60,12,0),"Off")</f>
        <v>0.46736111111111112</v>
      </c>
      <c r="BJ24" s="87">
        <f>IFERROR(VLOOKUP(AU24,'DAS Wed'!$F$11:$R$60,13,0),"Off")</f>
        <v>0.68263888888888891</v>
      </c>
      <c r="BK24" s="88">
        <f t="shared" si="36"/>
        <v>0.31736111111111109</v>
      </c>
      <c r="BL24" s="89" t="e">
        <f t="shared" si="37"/>
        <v>#VALUE!</v>
      </c>
      <c r="BM24" s="90">
        <f>IFERROR(VLOOKUP(AU24,'DAS Thu'!$F$9:$Q$61,12,0),"Off")</f>
        <v>0.27291666666666664</v>
      </c>
      <c r="BN24" s="87">
        <f>IFERROR(VLOOKUP(AU24,'DAS Thu'!$F$9:$R$61,13,0),"Off")</f>
        <v>0.48125000000000001</v>
      </c>
      <c r="BO24" s="88">
        <f t="shared" si="38"/>
        <v>0.51875000000000004</v>
      </c>
      <c r="BP24" s="91">
        <f t="shared" si="39"/>
        <v>0.59027777777777768</v>
      </c>
      <c r="BQ24" s="86" t="str">
        <f>IFERROR(VLOOKUP(AU24,'DAS Fri'!$F$9:$Q$61,12,0),"Off")</f>
        <v>Off</v>
      </c>
      <c r="BR24" s="87" t="str">
        <f>IFERROR(VLOOKUP(AU24,'DAS Fri'!$F$9:$R$61,13,0),"Off")</f>
        <v>Off</v>
      </c>
      <c r="BS24" s="88" t="e">
        <f t="shared" si="40"/>
        <v>#VALUE!</v>
      </c>
      <c r="BT24" s="89" t="e">
        <f t="shared" si="41"/>
        <v>#VALUE!</v>
      </c>
      <c r="BU24" s="90" t="str">
        <f>IFERROR(VLOOKUP(AU24,'DAS Sat'!$F$20:$Q$61,12,0),"Off")</f>
        <v>Off</v>
      </c>
      <c r="BV24" s="87" t="str">
        <f>IFERROR(VLOOKUP(AU24,'DAS Sat'!$F$20:$R$61,13,0),"Off")</f>
        <v>Off</v>
      </c>
      <c r="BW24" s="92" t="e">
        <f t="shared" si="42"/>
        <v>#VALUE!</v>
      </c>
      <c r="BX24" s="89" t="e">
        <f t="shared" si="43"/>
        <v>#VALUE!</v>
      </c>
    </row>
    <row r="25" spans="2:76" ht="21" x14ac:dyDescent="0.45">
      <c r="B25" s="102" t="str">
        <f>TC!A27</f>
        <v>Abdul Ghani Ahmed Al-Nasser</v>
      </c>
      <c r="C25" s="57">
        <f>IFERROR(VLOOKUP(B25,'DAS Sun'!$F$9:$O$50,10,0),"Off")</f>
        <v>0.375</v>
      </c>
      <c r="D25" s="58">
        <f>TC!E27</f>
        <v>0.375</v>
      </c>
      <c r="E25" s="57">
        <f>IFERROR(VLOOKUP(B25,'DAS Mon'!$F$9:$O$44,10,0),"Off")</f>
        <v>0.21250000000000002</v>
      </c>
      <c r="F25" s="58">
        <f>TC!I27</f>
        <v>0.21250000000000002</v>
      </c>
      <c r="G25" s="57">
        <f>IFERROR(VLOOKUP(B25,'DAS Tue'!$F$9:$O$44,10,0),"Off")</f>
        <v>0.20833333333333326</v>
      </c>
      <c r="H25" s="58">
        <f>TC!M27</f>
        <v>0.20833333333333326</v>
      </c>
      <c r="I25" s="57">
        <f>IFERROR(VLOOKUP(B25,'DAS Wed'!$F$9:$O$50,10,0),"Off")</f>
        <v>0.22430555555555554</v>
      </c>
      <c r="J25" s="58">
        <f>TC!Q27</f>
        <v>0.22430555555555554</v>
      </c>
      <c r="K25" s="57">
        <f>IFERROR(VLOOKUP(B25,'DAS Thu'!$F$9:$O$47,10,0),"Off")</f>
        <v>0.20972222222222225</v>
      </c>
      <c r="L25" s="58">
        <f>TC!U27</f>
        <v>0.20972222222222225</v>
      </c>
      <c r="M25" s="57" t="str">
        <f>IFERROR(VLOOKUP(B25,'DAS Fri'!$F$9:$O$46,10,0),"Off")</f>
        <v>Off</v>
      </c>
      <c r="N25" s="58">
        <f>TC!Y27</f>
        <v>0</v>
      </c>
      <c r="O25" s="57" t="str">
        <f>IFERROR(VLOOKUP(B25,'DAS Sat'!$F$9:$O$48,10,0),"Off")</f>
        <v>Off</v>
      </c>
      <c r="P25" s="58">
        <f>TC!AC27</f>
        <v>0</v>
      </c>
      <c r="Q25" s="61">
        <f t="shared" si="12"/>
        <v>1.2298611111111111</v>
      </c>
      <c r="R25" s="56">
        <f t="shared" si="10"/>
        <v>1.2298611111111111</v>
      </c>
      <c r="S25" s="97">
        <f t="shared" si="13"/>
        <v>2</v>
      </c>
      <c r="T25" s="56">
        <f t="shared" si="14"/>
        <v>0</v>
      </c>
      <c r="U25" s="102" t="str">
        <f>TC!A27</f>
        <v>Abdul Ghani Ahmed Al-Nasser</v>
      </c>
      <c r="V25" s="99" t="str">
        <f>IFERROR(VLOOKUP(U25,'DAS Sun'!$F$12:$P$50,11,0),"Off")</f>
        <v>SP-D</v>
      </c>
      <c r="W25" s="100" t="str">
        <f t="shared" si="15"/>
        <v>0</v>
      </c>
      <c r="X25" s="98">
        <f t="shared" si="16"/>
        <v>0</v>
      </c>
      <c r="Y25" s="99" t="str">
        <f>IFERROR(VLOOKUP(U25,'DAS Mon'!$F$9:$P$44,11,0),"Off")</f>
        <v>TC17</v>
      </c>
      <c r="Z25" s="100">
        <f t="shared" si="17"/>
        <v>0</v>
      </c>
      <c r="AA25" s="98">
        <f t="shared" si="18"/>
        <v>0</v>
      </c>
      <c r="AB25" s="99" t="str">
        <f>IFERROR(VLOOKUP(U25,'DAS Tue'!$F$9:$P$44,11,0),"Off")</f>
        <v>TC18</v>
      </c>
      <c r="AC25" s="100">
        <f t="shared" si="19"/>
        <v>0</v>
      </c>
      <c r="AD25" s="98">
        <f t="shared" si="20"/>
        <v>0</v>
      </c>
      <c r="AE25" s="99" t="str">
        <f>IFERROR(VLOOKUP(U25,'DAS Wed'!$F$11:$P$50,11,0),"Off")</f>
        <v>TC13</v>
      </c>
      <c r="AF25" s="100" t="str">
        <f t="shared" si="21"/>
        <v>3:50</v>
      </c>
      <c r="AG25" s="98" t="str">
        <f t="shared" si="22"/>
        <v>YES</v>
      </c>
      <c r="AH25" s="99" t="str">
        <f>IFERROR(VLOOKUP(U25,'DAS Thu'!$F$9:$P$45,11,0),"Off")</f>
        <v>TC14</v>
      </c>
      <c r="AI25" s="100" t="str">
        <f t="shared" si="23"/>
        <v>3:50</v>
      </c>
      <c r="AJ25" s="98">
        <f t="shared" si="24"/>
        <v>0</v>
      </c>
      <c r="AK25" s="99" t="str">
        <f>IFERROR(VLOOKUP(U25,'DAS Fri'!$F$9:$P$46,11,0),"Off")</f>
        <v>Off</v>
      </c>
      <c r="AL25" s="100">
        <f t="shared" si="25"/>
        <v>0</v>
      </c>
      <c r="AM25" s="98">
        <f t="shared" si="26"/>
        <v>0</v>
      </c>
      <c r="AN25" s="99" t="str">
        <f>IFERROR(VLOOKUP(U25,'DAS Sat'!$F$20:$P$48,11,0),"Off")</f>
        <v>Off</v>
      </c>
      <c r="AO25" s="100">
        <f t="shared" si="27"/>
        <v>0</v>
      </c>
      <c r="AP25" s="98">
        <f t="shared" si="28"/>
        <v>0</v>
      </c>
      <c r="AQ25" s="61">
        <f t="shared" si="29"/>
        <v>0.31944444444444442</v>
      </c>
      <c r="AR25" s="56">
        <v>0.15972222222222224</v>
      </c>
      <c r="AS25" s="101">
        <f t="shared" si="30"/>
        <v>1</v>
      </c>
      <c r="AU25" s="103" t="str">
        <f>TC!A27</f>
        <v>Abdul Ghani Ahmed Al-Nasser</v>
      </c>
      <c r="AV25" s="92">
        <v>0.30833333333333335</v>
      </c>
      <c r="AW25" s="86">
        <f>IFERROR(VLOOKUP(AU25,'DAS Sun'!$F$11:$Q$60,12,0),"Off")</f>
        <v>0.5625</v>
      </c>
      <c r="AX25" s="87">
        <f>IFERROR(VLOOKUP(AU25,'DAS Sun'!$F$11:$R$60,13,0),"Off")</f>
        <v>0.9375</v>
      </c>
      <c r="AY25" s="88">
        <f t="shared" si="31"/>
        <v>6.25E-2</v>
      </c>
      <c r="AZ25" s="89">
        <f t="shared" si="32"/>
        <v>0.87083333333333335</v>
      </c>
      <c r="BA25" s="90">
        <f>IFERROR(VLOOKUP(AU25,'DAS Mon'!$F$9:$Q$60,12,0),"Off")</f>
        <v>0.78263888888888888</v>
      </c>
      <c r="BB25" s="87">
        <f>IFERROR(VLOOKUP(AU25,'DAS Mon'!$F$9:$R$60,13,0),"Off")</f>
        <v>0.99513888888888891</v>
      </c>
      <c r="BC25" s="88">
        <f t="shared" si="33"/>
        <v>4.8611111111110938E-3</v>
      </c>
      <c r="BD25" s="89">
        <f t="shared" si="11"/>
        <v>0.84513888888888888</v>
      </c>
      <c r="BE25" s="90">
        <f>IFERROR(VLOOKUP(AU25,'DAS Tue'!$F$9:$Q$58,12,0),"Off")</f>
        <v>0.79027777777777775</v>
      </c>
      <c r="BF25" s="87">
        <f>IFERROR(VLOOKUP(AU25,'DAS Tue'!$F$9:$R$58,13,0),"Off")</f>
        <v>0.99861111111111101</v>
      </c>
      <c r="BG25" s="88">
        <f t="shared" si="34"/>
        <v>1.388888888888995E-3</v>
      </c>
      <c r="BH25" s="91">
        <f t="shared" si="35"/>
        <v>0.79513888888888884</v>
      </c>
      <c r="BI25" s="86">
        <f>IFERROR(VLOOKUP(AU25,'DAS Wed'!$F$11:$Q$60,12,0),"Off")</f>
        <v>0.62291666666666667</v>
      </c>
      <c r="BJ25" s="87">
        <f>IFERROR(VLOOKUP(AU25,'DAS Wed'!$F$11:$R$60,13,0),"Off")</f>
        <v>0.84722222222222221</v>
      </c>
      <c r="BK25" s="88">
        <f t="shared" si="36"/>
        <v>0.15277777777777779</v>
      </c>
      <c r="BL25" s="89">
        <f t="shared" si="37"/>
        <v>0.62430555555555567</v>
      </c>
      <c r="BM25" s="90">
        <f>IFERROR(VLOOKUP(AU25,'DAS Thu'!$F$9:$Q$61,12,0),"Off")</f>
        <v>0.67083333333333328</v>
      </c>
      <c r="BN25" s="87">
        <f>IFERROR(VLOOKUP(AU25,'DAS Thu'!$F$9:$R$61,13,0),"Off")</f>
        <v>0.88055555555555554</v>
      </c>
      <c r="BO25" s="88">
        <f t="shared" si="38"/>
        <v>0.11944444444444446</v>
      </c>
      <c r="BP25" s="91">
        <f t="shared" si="39"/>
        <v>0.82361111111111107</v>
      </c>
      <c r="BQ25" s="86" t="str">
        <f>IFERROR(VLOOKUP(AU25,'DAS Fri'!$F$9:$Q$61,12,0),"Off")</f>
        <v>Off</v>
      </c>
      <c r="BR25" s="87" t="str">
        <f>IFERROR(VLOOKUP(AU25,'DAS Fri'!$F$9:$R$61,13,0),"Off")</f>
        <v>Off</v>
      </c>
      <c r="BS25" s="88" t="e">
        <f t="shared" si="40"/>
        <v>#VALUE!</v>
      </c>
      <c r="BT25" s="89" t="e">
        <f t="shared" si="41"/>
        <v>#VALUE!</v>
      </c>
      <c r="BU25" s="90" t="str">
        <f>IFERROR(VLOOKUP(AU25,'DAS Sat'!$F$20:$Q$61,12,0),"Off")</f>
        <v>Off</v>
      </c>
      <c r="BV25" s="87" t="str">
        <f>IFERROR(VLOOKUP(AU25,'DAS Sat'!$F$20:$R$61,13,0),"Off")</f>
        <v>Off</v>
      </c>
      <c r="BW25" s="92" t="e">
        <f t="shared" si="42"/>
        <v>#VALUE!</v>
      </c>
      <c r="BX25" s="89" t="e">
        <f t="shared" si="43"/>
        <v>#VALUE!</v>
      </c>
    </row>
    <row r="26" spans="2:76" ht="21" x14ac:dyDescent="0.45">
      <c r="B26" s="102" t="str">
        <f>TC!A28</f>
        <v xml:space="preserve">Fayez Ahmed Al-Shehri </v>
      </c>
      <c r="C26" s="57" t="str">
        <f>IFERROR(VLOOKUP(B26,'DAS Sun'!$F$9:$O$50,10,0),"Off")</f>
        <v>Off</v>
      </c>
      <c r="D26" s="58">
        <f>TC!E28</f>
        <v>0</v>
      </c>
      <c r="E26" s="57" t="str">
        <f>IFERROR(VLOOKUP(B26,'DAS Mon'!$F$9:$O$44,10,0),"Off")</f>
        <v>Off</v>
      </c>
      <c r="F26" s="58">
        <f>TC!I28</f>
        <v>0</v>
      </c>
      <c r="G26" s="57">
        <f>IFERROR(VLOOKUP(B26,'DAS Tue'!$F$9:$O$44,10,0),"Off")</f>
        <v>0.21250000000000002</v>
      </c>
      <c r="H26" s="58">
        <f>TC!M28</f>
        <v>0.21250000000000002</v>
      </c>
      <c r="I26" s="57">
        <f>IFERROR(VLOOKUP(B26,'DAS Wed'!$F$9:$O$50,10,0),"Off")</f>
        <v>0.41666666666666674</v>
      </c>
      <c r="J26" s="58">
        <f>TC!Q28</f>
        <v>0.41666666666666674</v>
      </c>
      <c r="K26" s="57">
        <f>IFERROR(VLOOKUP(B26,'DAS Thu'!$F$9:$O$47,10,0),"Off")</f>
        <v>0.20833333333333331</v>
      </c>
      <c r="L26" s="58">
        <f>TC!U28</f>
        <v>0.20833333333333331</v>
      </c>
      <c r="M26" s="57">
        <f>IFERROR(VLOOKUP(B26,'DAS Fri'!$F$9:$O$46,10,0),"Off")</f>
        <v>0.21597222222222223</v>
      </c>
      <c r="N26" s="58">
        <f>TC!Y28</f>
        <v>0.21527777777777779</v>
      </c>
      <c r="O26" s="57">
        <f>IFERROR(VLOOKUP(B26,'DAS Sat'!$F$9:$O$48,10,0),"Off")</f>
        <v>0.21527777777777779</v>
      </c>
      <c r="P26" s="58">
        <f>TC!AC28</f>
        <v>0.20833333333333337</v>
      </c>
      <c r="Q26" s="61">
        <f t="shared" si="12"/>
        <v>1.2687500000000003</v>
      </c>
      <c r="R26" s="56">
        <f t="shared" si="10"/>
        <v>1.2611111111111111</v>
      </c>
      <c r="S26" s="97">
        <f t="shared" si="13"/>
        <v>2</v>
      </c>
      <c r="T26" s="56">
        <f t="shared" si="14"/>
        <v>-7.6388888888891948E-3</v>
      </c>
      <c r="U26" s="102" t="str">
        <f>TC!A28</f>
        <v xml:space="preserve">Fayez Ahmed Al-Shehri </v>
      </c>
      <c r="V26" s="99" t="str">
        <f>IFERROR(VLOOKUP(U26,'DAS Sun'!$F$12:$P$50,11,0),"Off")</f>
        <v>Off</v>
      </c>
      <c r="W26" s="100">
        <f t="shared" si="15"/>
        <v>0</v>
      </c>
      <c r="X26" s="98">
        <f t="shared" si="16"/>
        <v>0</v>
      </c>
      <c r="Y26" s="99" t="str">
        <f>IFERROR(VLOOKUP(U26,'DAS Mon'!$F$9:$P$44,11,0),"Off")</f>
        <v>Off</v>
      </c>
      <c r="Z26" s="100">
        <f t="shared" si="17"/>
        <v>0</v>
      </c>
      <c r="AA26" s="98">
        <f t="shared" si="18"/>
        <v>0</v>
      </c>
      <c r="AB26" s="99" t="str">
        <f>IFERROR(VLOOKUP(U26,'DAS Tue'!$F$9:$P$44,11,0),"Off")</f>
        <v>TC1</v>
      </c>
      <c r="AC26" s="100" t="str">
        <f t="shared" si="19"/>
        <v>7:40</v>
      </c>
      <c r="AD26" s="98" t="str">
        <f t="shared" si="20"/>
        <v>YES</v>
      </c>
      <c r="AE26" s="99" t="str">
        <f>IFERROR(VLOOKUP(U26,'DAS Wed'!$F$11:$P$50,11,0),"Off")</f>
        <v>SP-R</v>
      </c>
      <c r="AF26" s="100">
        <f t="shared" si="21"/>
        <v>0</v>
      </c>
      <c r="AG26" s="98" t="str">
        <f t="shared" si="22"/>
        <v>YES</v>
      </c>
      <c r="AH26" s="99" t="str">
        <f>IFERROR(VLOOKUP(U26,'DAS Thu'!$F$9:$P$45,11,0),"Off")</f>
        <v>TC4</v>
      </c>
      <c r="AI26" s="100" t="str">
        <f t="shared" si="23"/>
        <v>2:40</v>
      </c>
      <c r="AJ26" s="98">
        <f t="shared" si="24"/>
        <v>0</v>
      </c>
      <c r="AK26" s="99" t="str">
        <f>IFERROR(VLOOKUP(U26,'DAS Fri'!$F$9:$P$46,11,0),"Off")</f>
        <v>TC33&amp;38</v>
      </c>
      <c r="AL26" s="100">
        <f t="shared" si="25"/>
        <v>0</v>
      </c>
      <c r="AM26" s="98">
        <f t="shared" si="26"/>
        <v>0</v>
      </c>
      <c r="AN26" s="99" t="str">
        <f>IFERROR(VLOOKUP(U26,'DAS Sat'!$F$20:$P$48,11,0),"Off")</f>
        <v>TC27&amp;30</v>
      </c>
      <c r="AO26" s="100">
        <f t="shared" si="27"/>
        <v>0</v>
      </c>
      <c r="AP26" s="98">
        <f t="shared" si="28"/>
        <v>0</v>
      </c>
      <c r="AQ26" s="61">
        <f t="shared" si="29"/>
        <v>0.43055555555555552</v>
      </c>
      <c r="AR26" s="56">
        <v>0</v>
      </c>
      <c r="AS26" s="101">
        <f t="shared" si="30"/>
        <v>2</v>
      </c>
      <c r="AU26" s="103" t="str">
        <f>TC!A28</f>
        <v xml:space="preserve">Fayez Ahmed Al-Shehri </v>
      </c>
      <c r="AV26" s="92" t="e">
        <v>#VALUE!</v>
      </c>
      <c r="AW26" s="86" t="str">
        <f>IFERROR(VLOOKUP(AU26,'DAS Sun'!$F$11:$Q$60,12,0),"Off")</f>
        <v>Off</v>
      </c>
      <c r="AX26" s="87" t="str">
        <f>IFERROR(VLOOKUP(AU26,'DAS Sun'!$F$11:$R$60,13,0),"Off")</f>
        <v>Off</v>
      </c>
      <c r="AY26" s="88" t="e">
        <f t="shared" si="31"/>
        <v>#VALUE!</v>
      </c>
      <c r="AZ26" s="89" t="e">
        <f t="shared" si="32"/>
        <v>#VALUE!</v>
      </c>
      <c r="BA26" s="90" t="str">
        <f>IFERROR(VLOOKUP(AU26,'DAS Mon'!$F$9:$Q$60,12,0),"Off")</f>
        <v>Off</v>
      </c>
      <c r="BB26" s="87" t="str">
        <f>IFERROR(VLOOKUP(AU26,'DAS Mon'!$F$9:$R$60,13,0),"Off")</f>
        <v>Off</v>
      </c>
      <c r="BC26" s="88" t="e">
        <f t="shared" si="33"/>
        <v>#VALUE!</v>
      </c>
      <c r="BD26" s="89" t="e">
        <f t="shared" si="11"/>
        <v>#VALUE!</v>
      </c>
      <c r="BE26" s="90">
        <f>IFERROR(VLOOKUP(AU26,'DAS Tue'!$F$9:$Q$58,12,0),"Off")</f>
        <v>0.14444444444444443</v>
      </c>
      <c r="BF26" s="87">
        <f>IFERROR(VLOOKUP(AU26,'DAS Tue'!$F$9:$R$58,13,0),"Off")</f>
        <v>0.35694444444444445</v>
      </c>
      <c r="BG26" s="88">
        <f t="shared" si="34"/>
        <v>0.64305555555555549</v>
      </c>
      <c r="BH26" s="91" t="e">
        <f t="shared" si="35"/>
        <v>#VALUE!</v>
      </c>
      <c r="BI26" s="86">
        <f>IFERROR(VLOOKUP(AU26,'DAS Wed'!$F$11:$Q$60,12,0),"Off")</f>
        <v>0.16666666666666666</v>
      </c>
      <c r="BJ26" s="87">
        <f>IFERROR(VLOOKUP(AU26,'DAS Wed'!$F$11:$R$60,13,0),"Off")</f>
        <v>0.58333333333333337</v>
      </c>
      <c r="BK26" s="88">
        <f t="shared" si="36"/>
        <v>0.41666666666666663</v>
      </c>
      <c r="BL26" s="89">
        <f t="shared" si="37"/>
        <v>0.80972222222222212</v>
      </c>
      <c r="BM26" s="90">
        <f>IFERROR(VLOOKUP(AU26,'DAS Thu'!$F$9:$Q$61,12,0),"Off")</f>
        <v>0.18680555555555556</v>
      </c>
      <c r="BN26" s="87">
        <f>IFERROR(VLOOKUP(AU26,'DAS Thu'!$F$9:$R$61,13,0),"Off")</f>
        <v>0.39513888888888887</v>
      </c>
      <c r="BO26" s="88">
        <f t="shared" si="38"/>
        <v>0.60486111111111107</v>
      </c>
      <c r="BP26" s="91">
        <f t="shared" si="39"/>
        <v>0.60347222222222219</v>
      </c>
      <c r="BQ26" s="86">
        <f>IFERROR(VLOOKUP(AU26,'DAS Fri'!$F$9:$Q$61,12,0),"Off")</f>
        <v>0.78263888888888888</v>
      </c>
      <c r="BR26" s="87">
        <f>IFERROR(VLOOKUP(AU26,'DAS Fri'!$F$9:$R$61,13,0),"Off")</f>
        <v>0.99861111111111112</v>
      </c>
      <c r="BS26" s="88">
        <f t="shared" si="40"/>
        <v>1.388888888888884E-3</v>
      </c>
      <c r="BT26" s="89">
        <f t="shared" si="41"/>
        <v>1.3875</v>
      </c>
      <c r="BU26" s="90">
        <f>IFERROR(VLOOKUP(AU26,'DAS Sat'!$F$20:$Q$61,12,0),"Off")</f>
        <v>0.59236111111111112</v>
      </c>
      <c r="BV26" s="87">
        <f>IFERROR(VLOOKUP(AU26,'DAS Sat'!$F$20:$R$61,13,0),"Off")</f>
        <v>0.80763888888888891</v>
      </c>
      <c r="BW26" s="92">
        <f t="shared" si="42"/>
        <v>0.19236111111111109</v>
      </c>
      <c r="BX26" s="89">
        <f t="shared" si="43"/>
        <v>0.59375</v>
      </c>
    </row>
    <row r="27" spans="2:76" ht="21" x14ac:dyDescent="0.45">
      <c r="B27" s="102" t="str">
        <f>TC!A29</f>
        <v xml:space="preserve">Saleh Abdullah Al-Shamrani </v>
      </c>
      <c r="C27" s="57" t="str">
        <f>IFERROR(VLOOKUP(B27,'DAS Sun'!$F$9:$O$50,10,0),"Off")</f>
        <v>Off</v>
      </c>
      <c r="D27" s="58">
        <f>TC!E29</f>
        <v>0</v>
      </c>
      <c r="E27" s="57" t="str">
        <f>IFERROR(VLOOKUP(B27,'DAS Mon'!$F$9:$O$44,10,0),"Off")</f>
        <v>Off</v>
      </c>
      <c r="F27" s="58">
        <f>TC!I29</f>
        <v>0</v>
      </c>
      <c r="G27" s="57">
        <f>IFERROR(VLOOKUP(B27,'DAS Tue'!$F$9:$O$44,10,0),"Off")</f>
        <v>0.21250000000000002</v>
      </c>
      <c r="H27" s="58">
        <f>TC!M29</f>
        <v>0.21250000000000002</v>
      </c>
      <c r="I27" s="57">
        <f>IFERROR(VLOOKUP(B27,'DAS Wed'!$F$9:$O$50,10,0),"Off")</f>
        <v>0.37500000000000006</v>
      </c>
      <c r="J27" s="58">
        <f>TC!Q29</f>
        <v>0.37500000000000006</v>
      </c>
      <c r="K27" s="57">
        <f>IFERROR(VLOOKUP(B27,'DAS Thu'!$F$9:$O$47,10,0),"Off")</f>
        <v>0.20833333333333343</v>
      </c>
      <c r="L27" s="58">
        <f>TC!U29</f>
        <v>0.20833333333333348</v>
      </c>
      <c r="M27" s="57">
        <f>IFERROR(VLOOKUP(B27,'DAS Fri'!$F$9:$O$46,10,0),"Off")</f>
        <v>0.41875000000000007</v>
      </c>
      <c r="N27" s="58">
        <f>TC!Y29</f>
        <v>0.22430555555555554</v>
      </c>
      <c r="O27" s="57" t="str">
        <f>IFERROR(VLOOKUP(B27,'DAS Sat'!$F$9:$O$48,10,0),"Off")</f>
        <v>Off</v>
      </c>
      <c r="P27" s="58">
        <f>TC!AC29</f>
        <v>0.37500000000000006</v>
      </c>
      <c r="Q27" s="61">
        <f t="shared" si="12"/>
        <v>1.2145833333333336</v>
      </c>
      <c r="R27" s="56">
        <f t="shared" si="10"/>
        <v>1.3951388888888889</v>
      </c>
      <c r="S27" s="97">
        <f t="shared" si="13"/>
        <v>3</v>
      </c>
      <c r="T27" s="56">
        <f t="shared" si="14"/>
        <v>0.18055555555555536</v>
      </c>
      <c r="U27" s="102" t="str">
        <f>TC!A29</f>
        <v xml:space="preserve">Saleh Abdullah Al-Shamrani </v>
      </c>
      <c r="V27" s="99" t="str">
        <f>IFERROR(VLOOKUP(U27,'DAS Sun'!$F$12:$P$50,11,0),"Off")</f>
        <v>Off</v>
      </c>
      <c r="W27" s="100">
        <f t="shared" si="15"/>
        <v>0</v>
      </c>
      <c r="X27" s="98">
        <f t="shared" si="16"/>
        <v>0</v>
      </c>
      <c r="Y27" s="99" t="str">
        <f>IFERROR(VLOOKUP(U27,'DAS Mon'!$F$9:$P$44,11,0),"Off")</f>
        <v>Off</v>
      </c>
      <c r="Z27" s="100">
        <f t="shared" si="17"/>
        <v>0</v>
      </c>
      <c r="AA27" s="98">
        <f t="shared" si="18"/>
        <v>0</v>
      </c>
      <c r="AB27" s="99" t="str">
        <f>IFERROR(VLOOKUP(U27,'DAS Tue'!$F$9:$P$44,11,0),"Off")</f>
        <v>TC9</v>
      </c>
      <c r="AC27" s="100" t="str">
        <f t="shared" si="19"/>
        <v>3:50</v>
      </c>
      <c r="AD27" s="98" t="str">
        <f t="shared" si="20"/>
        <v>YES</v>
      </c>
      <c r="AE27" s="99" t="str">
        <f>IFERROR(VLOOKUP(U27,'DAS Wed'!$F$11:$P$50,11,0),"Off")</f>
        <v>SP-R</v>
      </c>
      <c r="AF27" s="100">
        <f t="shared" si="21"/>
        <v>0</v>
      </c>
      <c r="AG27" s="98" t="str">
        <f t="shared" si="22"/>
        <v>YES</v>
      </c>
      <c r="AH27" s="99" t="str">
        <f>IFERROR(VLOOKUP(U27,'DAS Thu'!$F$9:$P$45,11,0),"Off")</f>
        <v>TC10</v>
      </c>
      <c r="AI27" s="100" t="str">
        <f t="shared" si="23"/>
        <v>3:50</v>
      </c>
      <c r="AJ27" s="98">
        <f t="shared" si="24"/>
        <v>0</v>
      </c>
      <c r="AK27" s="99" t="str">
        <f>IFERROR(VLOOKUP(U27,'DAS Fri'!$F$9:$P$46,11,0),"Off")</f>
        <v>TC35&amp;2</v>
      </c>
      <c r="AL27" s="100">
        <f t="shared" si="25"/>
        <v>0</v>
      </c>
      <c r="AM27" s="98">
        <f t="shared" si="26"/>
        <v>0</v>
      </c>
      <c r="AN27" s="99" t="str">
        <f>IFERROR(VLOOKUP(U27,'DAS Sat'!$F$20:$P$48,11,0),"Off")</f>
        <v>Off</v>
      </c>
      <c r="AO27" s="100">
        <f t="shared" si="27"/>
        <v>0</v>
      </c>
      <c r="AP27" s="98">
        <f t="shared" si="28"/>
        <v>0</v>
      </c>
      <c r="AQ27" s="61">
        <f t="shared" si="29"/>
        <v>0.31944444444444442</v>
      </c>
      <c r="AR27" s="56">
        <v>0.15972222222222224</v>
      </c>
      <c r="AS27" s="101">
        <f t="shared" si="30"/>
        <v>2</v>
      </c>
      <c r="AU27" s="103" t="str">
        <f>TC!A29</f>
        <v xml:space="preserve">Saleh Abdullah Al-Shamrani </v>
      </c>
      <c r="AV27" s="92">
        <v>0.51875000000000004</v>
      </c>
      <c r="AW27" s="86" t="str">
        <f>IFERROR(VLOOKUP(AU27,'DAS Sun'!$F$11:$Q$60,12,0),"Off")</f>
        <v>Off</v>
      </c>
      <c r="AX27" s="87" t="str">
        <f>IFERROR(VLOOKUP(AU27,'DAS Sun'!$F$11:$R$60,13,0),"Off")</f>
        <v>Off</v>
      </c>
      <c r="AY27" s="88" t="e">
        <f t="shared" si="31"/>
        <v>#VALUE!</v>
      </c>
      <c r="AZ27" s="89" t="e">
        <f t="shared" si="32"/>
        <v>#VALUE!</v>
      </c>
      <c r="BA27" s="90" t="str">
        <f>IFERROR(VLOOKUP(AU27,'DAS Mon'!$F$9:$Q$60,12,0),"Off")</f>
        <v>Off</v>
      </c>
      <c r="BB27" s="87" t="str">
        <f>IFERROR(VLOOKUP(AU27,'DAS Mon'!$F$9:$R$60,13,0),"Off")</f>
        <v>Off</v>
      </c>
      <c r="BC27" s="88" t="e">
        <f t="shared" si="33"/>
        <v>#VALUE!</v>
      </c>
      <c r="BD27" s="89" t="e">
        <f t="shared" si="11"/>
        <v>#VALUE!</v>
      </c>
      <c r="BE27" s="90">
        <f>IFERROR(VLOOKUP(AU27,'DAS Tue'!$F$9:$Q$58,12,0),"Off")</f>
        <v>0.59236111111111112</v>
      </c>
      <c r="BF27" s="87">
        <f>IFERROR(VLOOKUP(AU27,'DAS Tue'!$F$9:$R$58,13,0),"Off")</f>
        <v>0.80486111111111114</v>
      </c>
      <c r="BG27" s="88">
        <f t="shared" si="34"/>
        <v>0.19513888888888886</v>
      </c>
      <c r="BH27" s="91" t="e">
        <f t="shared" si="35"/>
        <v>#VALUE!</v>
      </c>
      <c r="BI27" s="86">
        <f>IFERROR(VLOOKUP(AU27,'DAS Wed'!$F$11:$Q$60,12,0),"Off")</f>
        <v>0.45833333333333331</v>
      </c>
      <c r="BJ27" s="87">
        <f>IFERROR(VLOOKUP(AU27,'DAS Wed'!$F$11:$R$60,13,0),"Off")</f>
        <v>0.83333333333333337</v>
      </c>
      <c r="BK27" s="88">
        <f t="shared" si="36"/>
        <v>0.16666666666666663</v>
      </c>
      <c r="BL27" s="89">
        <f t="shared" si="37"/>
        <v>0.65347222222222223</v>
      </c>
      <c r="BM27" s="90">
        <f>IFERROR(VLOOKUP(AU27,'DAS Thu'!$F$9:$Q$61,12,0),"Off")</f>
        <v>0.48333333333333334</v>
      </c>
      <c r="BN27" s="87">
        <f>IFERROR(VLOOKUP(AU27,'DAS Thu'!$F$9:$R$61,13,0),"Off")</f>
        <v>0.69166666666666676</v>
      </c>
      <c r="BO27" s="88">
        <f t="shared" si="38"/>
        <v>0.30833333333333324</v>
      </c>
      <c r="BP27" s="91">
        <f t="shared" si="39"/>
        <v>0.64999999999999991</v>
      </c>
      <c r="BQ27" s="86">
        <f>IFERROR(VLOOKUP(AU27,'DAS Fri'!$F$9:$Q$61,12,0),"Off")</f>
        <v>0.9</v>
      </c>
      <c r="BR27" s="87">
        <f>IFERROR(VLOOKUP(AU27,'DAS Fri'!$F$9:$R$61,13,0),"Off")</f>
        <v>1.3187500000000001</v>
      </c>
      <c r="BS27" s="88">
        <f t="shared" si="40"/>
        <v>-0.31875000000000009</v>
      </c>
      <c r="BT27" s="89">
        <f t="shared" si="41"/>
        <v>1.2083333333333333</v>
      </c>
      <c r="BU27" s="90" t="str">
        <f>IFERROR(VLOOKUP(AU27,'DAS Sat'!$F$20:$Q$61,12,0),"Off")</f>
        <v>Off</v>
      </c>
      <c r="BV27" s="87" t="str">
        <f>IFERROR(VLOOKUP(AU27,'DAS Sat'!$F$20:$R$61,13,0),"Off")</f>
        <v>Off</v>
      </c>
      <c r="BW27" s="92" t="e">
        <f t="shared" si="42"/>
        <v>#VALUE!</v>
      </c>
      <c r="BX27" s="89" t="e">
        <f t="shared" si="43"/>
        <v>#VALUE!</v>
      </c>
    </row>
    <row r="28" spans="2:76" ht="21" x14ac:dyDescent="0.45">
      <c r="B28" s="102" t="str">
        <f>TC!A30</f>
        <v>Salman Al-Shammari</v>
      </c>
      <c r="C28" s="57" t="str">
        <f>IFERROR(VLOOKUP(B28,'DAS Sun'!$F$9:$O$50,10,0),"Off")</f>
        <v>Off</v>
      </c>
      <c r="D28" s="58">
        <f>TC!E30</f>
        <v>0.20833333333333348</v>
      </c>
      <c r="E28" s="57" t="str">
        <f>IFERROR(VLOOKUP(B28,'DAS Mon'!$F$9:$O$44,10,0),"Off")</f>
        <v>Off</v>
      </c>
      <c r="F28" s="58">
        <f>TC!I30</f>
        <v>0.21250000000000002</v>
      </c>
      <c r="G28" s="57" t="str">
        <f>IFERROR(VLOOKUP(B28,'DAS Tue'!$F$9:$O$44,10,0),"Off")</f>
        <v>Off</v>
      </c>
      <c r="H28" s="58">
        <f>TC!M30</f>
        <v>0.37500000000000006</v>
      </c>
      <c r="I28" s="57">
        <f>IFERROR(VLOOKUP(B28,'DAS Wed'!$F$9:$O$50,10,0),"Off")</f>
        <v>0.41666666666666663</v>
      </c>
      <c r="J28" s="58">
        <f>TC!Q30</f>
        <v>0.20833333333333348</v>
      </c>
      <c r="K28" s="57" t="str">
        <f>IFERROR(VLOOKUP(B28,'DAS Thu'!$F$9:$O$47,10,0),"Off")</f>
        <v>Off</v>
      </c>
      <c r="L28" s="58">
        <f>TC!U30</f>
        <v>0</v>
      </c>
      <c r="M28" s="57" t="str">
        <f>IFERROR(VLOOKUP(B28,'DAS Fri'!$F$9:$O$46,10,0),"Off")</f>
        <v>Off</v>
      </c>
      <c r="N28" s="58">
        <f>TC!Y30</f>
        <v>0</v>
      </c>
      <c r="O28" s="57" t="str">
        <f>IFERROR(VLOOKUP(B28,'DAS Sat'!$F$9:$O$48,10,0),"Off")</f>
        <v>Off</v>
      </c>
      <c r="P28" s="58">
        <f>TC!AC30</f>
        <v>0</v>
      </c>
      <c r="Q28" s="61">
        <f t="shared" si="12"/>
        <v>0.41666666666666663</v>
      </c>
      <c r="R28" s="56">
        <f t="shared" si="10"/>
        <v>1.0041666666666669</v>
      </c>
      <c r="S28" s="97">
        <f t="shared" si="13"/>
        <v>6</v>
      </c>
      <c r="T28" s="56">
        <f t="shared" si="14"/>
        <v>0.58750000000000024</v>
      </c>
      <c r="U28" s="102" t="str">
        <f>TC!A30</f>
        <v>Salman Al-Shammari</v>
      </c>
      <c r="V28" s="99" t="str">
        <f>IFERROR(VLOOKUP(U28,'DAS Sun'!$F$12:$P$50,11,0),"Off")</f>
        <v>Off</v>
      </c>
      <c r="W28" s="100">
        <f t="shared" si="15"/>
        <v>0</v>
      </c>
      <c r="X28" s="98">
        <f t="shared" si="16"/>
        <v>0</v>
      </c>
      <c r="Y28" s="99" t="str">
        <f>IFERROR(VLOOKUP(U28,'DAS Mon'!$F$9:$P$44,11,0),"Off")</f>
        <v>Off</v>
      </c>
      <c r="Z28" s="100">
        <f t="shared" si="17"/>
        <v>0</v>
      </c>
      <c r="AA28" s="98">
        <f t="shared" si="18"/>
        <v>0</v>
      </c>
      <c r="AB28" s="99" t="str">
        <f>IFERROR(VLOOKUP(U28,'DAS Tue'!$F$9:$P$44,11,0),"Off")</f>
        <v>Off</v>
      </c>
      <c r="AC28" s="100">
        <f t="shared" si="19"/>
        <v>0</v>
      </c>
      <c r="AD28" s="98">
        <f t="shared" si="20"/>
        <v>0</v>
      </c>
      <c r="AE28" s="99" t="str">
        <f>IFERROR(VLOOKUP(U28,'DAS Wed'!$F$11:$P$50,11,0),"Off")</f>
        <v>Off</v>
      </c>
      <c r="AF28" s="100">
        <f t="shared" si="21"/>
        <v>0</v>
      </c>
      <c r="AG28" s="98">
        <f t="shared" si="22"/>
        <v>0</v>
      </c>
      <c r="AH28" s="99" t="str">
        <f>IFERROR(VLOOKUP(U28,'DAS Thu'!$F$9:$P$45,11,0),"Off")</f>
        <v>Off</v>
      </c>
      <c r="AI28" s="100">
        <f t="shared" si="23"/>
        <v>0</v>
      </c>
      <c r="AJ28" s="98">
        <f t="shared" si="24"/>
        <v>0</v>
      </c>
      <c r="AK28" s="99" t="str">
        <f>IFERROR(VLOOKUP(U28,'DAS Fri'!$F$9:$P$46,11,0),"Off")</f>
        <v>Off</v>
      </c>
      <c r="AL28" s="100">
        <f t="shared" si="25"/>
        <v>0</v>
      </c>
      <c r="AM28" s="98">
        <f t="shared" si="26"/>
        <v>0</v>
      </c>
      <c r="AN28" s="99" t="str">
        <f>IFERROR(VLOOKUP(U28,'DAS Sat'!$F$20:$P$48,11,0),"Off")</f>
        <v>Off</v>
      </c>
      <c r="AO28" s="100">
        <f t="shared" si="27"/>
        <v>0</v>
      </c>
      <c r="AP28" s="98">
        <f t="shared" si="28"/>
        <v>0</v>
      </c>
      <c r="AQ28" s="61">
        <f t="shared" si="29"/>
        <v>0</v>
      </c>
      <c r="AR28" s="56">
        <v>0.15972222222222224</v>
      </c>
      <c r="AS28" s="101">
        <f t="shared" si="30"/>
        <v>0</v>
      </c>
      <c r="AU28" s="103" t="str">
        <f>TC!A30</f>
        <v>Salman Al-Shammari</v>
      </c>
      <c r="AV28" s="92" t="e">
        <v>#VALUE!</v>
      </c>
      <c r="AW28" s="86" t="str">
        <f>IFERROR(VLOOKUP(AU28,'DAS Sun'!$F$11:$Q$60,12,0),"Off")</f>
        <v>Off</v>
      </c>
      <c r="AX28" s="87" t="str">
        <f>IFERROR(VLOOKUP(AU28,'DAS Sun'!$F$11:$R$60,13,0),"Off")</f>
        <v>Off</v>
      </c>
      <c r="AY28" s="88" t="e">
        <f t="shared" si="31"/>
        <v>#VALUE!</v>
      </c>
      <c r="AZ28" s="89" t="e">
        <f t="shared" si="32"/>
        <v>#VALUE!</v>
      </c>
      <c r="BA28" s="90" t="str">
        <f>IFERROR(VLOOKUP(AU28,'DAS Mon'!$F$9:$Q$60,12,0),"Off")</f>
        <v>Off</v>
      </c>
      <c r="BB28" s="87" t="str">
        <f>IFERROR(VLOOKUP(AU28,'DAS Mon'!$F$9:$R$60,13,0),"Off")</f>
        <v>Off</v>
      </c>
      <c r="BC28" s="88" t="e">
        <f t="shared" si="33"/>
        <v>#VALUE!</v>
      </c>
      <c r="BD28" s="89" t="e">
        <f t="shared" si="11"/>
        <v>#VALUE!</v>
      </c>
      <c r="BE28" s="90" t="str">
        <f>IFERROR(VLOOKUP(AU28,'DAS Tue'!$F$9:$Q$58,12,0),"Off")</f>
        <v>Off</v>
      </c>
      <c r="BF28" s="87" t="str">
        <f>IFERROR(VLOOKUP(AU28,'DAS Tue'!$F$9:$R$58,13,0),"Off")</f>
        <v>Off</v>
      </c>
      <c r="BG28" s="88" t="e">
        <f t="shared" si="34"/>
        <v>#VALUE!</v>
      </c>
      <c r="BH28" s="91" t="e">
        <f t="shared" si="35"/>
        <v>#VALUE!</v>
      </c>
      <c r="BI28" s="86" t="str">
        <f>IFERROR(VLOOKUP(AU28,'DAS Wed'!$F$11:$Q$60,12,0),"Off")</f>
        <v>Off</v>
      </c>
      <c r="BJ28" s="87" t="str">
        <f>IFERROR(VLOOKUP(AU28,'DAS Wed'!$F$11:$R$60,13,0),"Off")</f>
        <v>Off</v>
      </c>
      <c r="BK28" s="88" t="e">
        <f t="shared" si="36"/>
        <v>#VALUE!</v>
      </c>
      <c r="BL28" s="89" t="e">
        <f t="shared" si="37"/>
        <v>#VALUE!</v>
      </c>
      <c r="BM28" s="90" t="str">
        <f>IFERROR(VLOOKUP(AU28,'DAS Thu'!$F$9:$Q$61,12,0),"Off")</f>
        <v>Off</v>
      </c>
      <c r="BN28" s="87" t="str">
        <f>IFERROR(VLOOKUP(AU28,'DAS Thu'!$F$9:$R$61,13,0),"Off")</f>
        <v>Off</v>
      </c>
      <c r="BO28" s="88" t="e">
        <f t="shared" si="38"/>
        <v>#VALUE!</v>
      </c>
      <c r="BP28" s="91" t="e">
        <f t="shared" si="39"/>
        <v>#VALUE!</v>
      </c>
      <c r="BQ28" s="86" t="str">
        <f>IFERROR(VLOOKUP(AU28,'DAS Fri'!$F$9:$Q$61,12,0),"Off")</f>
        <v>Off</v>
      </c>
      <c r="BR28" s="87" t="str">
        <f>IFERROR(VLOOKUP(AU28,'DAS Fri'!$F$9:$R$61,13,0),"Off")</f>
        <v>Off</v>
      </c>
      <c r="BS28" s="88" t="e">
        <f t="shared" si="40"/>
        <v>#VALUE!</v>
      </c>
      <c r="BT28" s="89" t="e">
        <f t="shared" si="41"/>
        <v>#VALUE!</v>
      </c>
      <c r="BU28" s="90" t="str">
        <f>IFERROR(VLOOKUP(AU28,'DAS Sat'!$F$20:$Q$61,12,0),"Off")</f>
        <v>Off</v>
      </c>
      <c r="BV28" s="87" t="str">
        <f>IFERROR(VLOOKUP(AU28,'DAS Sat'!$F$20:$R$61,13,0),"Off")</f>
        <v>Off</v>
      </c>
      <c r="BW28" s="92" t="e">
        <f t="shared" si="42"/>
        <v>#VALUE!</v>
      </c>
      <c r="BX28" s="89" t="e">
        <f t="shared" si="43"/>
        <v>#VALUE!</v>
      </c>
    </row>
    <row r="29" spans="2:76" ht="21" x14ac:dyDescent="0.45">
      <c r="B29" s="102" t="str">
        <f>TC!A31</f>
        <v>Mohammed Ibrahim Al-Melifi</v>
      </c>
      <c r="C29" s="57" t="str">
        <f>IFERROR(VLOOKUP(B29,'DAS Sun'!$F$9:$O$50,10,0),"Off")</f>
        <v>Off</v>
      </c>
      <c r="D29" s="58">
        <f>TC!E31</f>
        <v>0</v>
      </c>
      <c r="E29" s="57" t="str">
        <f>IFERROR(VLOOKUP(B29,'DAS Mon'!$F$9:$O$44,10,0),"Off")</f>
        <v>Off</v>
      </c>
      <c r="F29" s="58">
        <f>TC!I31</f>
        <v>0</v>
      </c>
      <c r="G29" s="57" t="str">
        <f>IFERROR(VLOOKUP(B29,'DAS Tue'!$F$9:$O$44,10,0),"Off")</f>
        <v>Off</v>
      </c>
      <c r="H29" s="58">
        <f>TC!M31</f>
        <v>0.49791666666666667</v>
      </c>
      <c r="I29" s="57">
        <f>IFERROR(VLOOKUP(B29,'DAS Wed'!$F$9:$O$50,10,0),"Off")</f>
        <v>0.21250000000000002</v>
      </c>
      <c r="J29" s="58">
        <f>TC!Q31</f>
        <v>0.21250000000000002</v>
      </c>
      <c r="K29" s="57">
        <f>IFERROR(VLOOKUP(B29,'DAS Thu'!$F$9:$O$47,10,0),"Off")</f>
        <v>0.20833333333333326</v>
      </c>
      <c r="L29" s="58">
        <f>TC!U31</f>
        <v>0.20833333333333326</v>
      </c>
      <c r="M29" s="57">
        <f>IFERROR(VLOOKUP(B29,'DAS Fri'!$F$9:$O$46,10,0),"Off")</f>
        <v>0.375</v>
      </c>
      <c r="N29" s="58">
        <f>TC!Y31</f>
        <v>0.40624999999999989</v>
      </c>
      <c r="O29" s="57">
        <f>IFERROR(VLOOKUP(B29,'DAS Sat'!$F$9:$O$48,10,0),"Off")</f>
        <v>0.41875000000000007</v>
      </c>
      <c r="P29" s="58">
        <f>TC!AC31</f>
        <v>0.22430555555555554</v>
      </c>
      <c r="Q29" s="61">
        <f t="shared" si="12"/>
        <v>1.2145833333333333</v>
      </c>
      <c r="R29" s="56">
        <f t="shared" si="10"/>
        <v>1.5493055555555553</v>
      </c>
      <c r="S29" s="97">
        <f t="shared" si="13"/>
        <v>3</v>
      </c>
      <c r="T29" s="56">
        <f t="shared" si="14"/>
        <v>0.33472222222222192</v>
      </c>
      <c r="U29" s="102" t="str">
        <f>TC!A31</f>
        <v>Mohammed Ibrahim Al-Melifi</v>
      </c>
      <c r="V29" s="99" t="str">
        <f>IFERROR(VLOOKUP(U29,'DAS Sun'!$F$12:$P$50,11,0),"Off")</f>
        <v>Off</v>
      </c>
      <c r="W29" s="100">
        <f t="shared" si="15"/>
        <v>0</v>
      </c>
      <c r="X29" s="98">
        <f t="shared" si="16"/>
        <v>0</v>
      </c>
      <c r="Y29" s="99" t="str">
        <f>IFERROR(VLOOKUP(U29,'DAS Mon'!$F$9:$P$44,11,0),"Off")</f>
        <v>Off</v>
      </c>
      <c r="Z29" s="100">
        <f t="shared" si="17"/>
        <v>0</v>
      </c>
      <c r="AA29" s="98">
        <f t="shared" si="18"/>
        <v>0</v>
      </c>
      <c r="AB29" s="99" t="str">
        <f>IFERROR(VLOOKUP(U29,'DAS Tue'!$F$9:$P$44,11,0),"Off")</f>
        <v>Off</v>
      </c>
      <c r="AC29" s="100">
        <f t="shared" si="19"/>
        <v>0</v>
      </c>
      <c r="AD29" s="98">
        <f t="shared" si="20"/>
        <v>0</v>
      </c>
      <c r="AE29" s="99" t="str">
        <f>IFERROR(VLOOKUP(U29,'DAS Wed'!$F$11:$P$50,11,0),"Off")</f>
        <v>TC17</v>
      </c>
      <c r="AF29" s="100">
        <f t="shared" si="21"/>
        <v>0</v>
      </c>
      <c r="AG29" s="98">
        <f t="shared" si="22"/>
        <v>0</v>
      </c>
      <c r="AH29" s="99" t="str">
        <f>IFERROR(VLOOKUP(U29,'DAS Thu'!$F$9:$P$45,11,0),"Off")</f>
        <v>TC18</v>
      </c>
      <c r="AI29" s="100">
        <f t="shared" si="23"/>
        <v>0</v>
      </c>
      <c r="AJ29" s="98">
        <f t="shared" si="24"/>
        <v>0</v>
      </c>
      <c r="AK29" s="99" t="str">
        <f>IFERROR(VLOOKUP(U29,'DAS Fri'!$F$9:$P$46,11,0),"Off")</f>
        <v>SP-D</v>
      </c>
      <c r="AL29" s="100" t="str">
        <f t="shared" si="25"/>
        <v>0</v>
      </c>
      <c r="AM29" s="98">
        <f t="shared" si="26"/>
        <v>0</v>
      </c>
      <c r="AN29" s="99" t="str">
        <f>IFERROR(VLOOKUP(U29,'DAS Sat'!$F$20:$P$48,11,0),"Off")</f>
        <v>TC35&amp;2</v>
      </c>
      <c r="AO29" s="100">
        <f t="shared" si="27"/>
        <v>0</v>
      </c>
      <c r="AP29" s="98">
        <f t="shared" si="28"/>
        <v>0</v>
      </c>
      <c r="AQ29" s="61">
        <f t="shared" si="29"/>
        <v>0</v>
      </c>
      <c r="AR29" s="56">
        <v>0.15972222222222224</v>
      </c>
      <c r="AS29" s="101">
        <f t="shared" si="30"/>
        <v>0</v>
      </c>
      <c r="AU29" s="103" t="str">
        <f>TC!A31</f>
        <v>Mohammed Ibrahim Al-Melifi</v>
      </c>
      <c r="AV29" s="92" t="e">
        <v>#VALUE!</v>
      </c>
      <c r="AW29" s="86" t="str">
        <f>IFERROR(VLOOKUP(AU29,'DAS Sun'!$F$11:$Q$60,12,0),"Off")</f>
        <v>Off</v>
      </c>
      <c r="AX29" s="87" t="str">
        <f>IFERROR(VLOOKUP(AU29,'DAS Sun'!$F$11:$R$60,13,0),"Off")</f>
        <v>Off</v>
      </c>
      <c r="AY29" s="88" t="e">
        <f t="shared" si="31"/>
        <v>#VALUE!</v>
      </c>
      <c r="AZ29" s="89" t="e">
        <f t="shared" si="32"/>
        <v>#VALUE!</v>
      </c>
      <c r="BA29" s="90" t="str">
        <f>IFERROR(VLOOKUP(AU29,'DAS Mon'!$F$9:$Q$60,12,0),"Off")</f>
        <v>Off</v>
      </c>
      <c r="BB29" s="87" t="str">
        <f>IFERROR(VLOOKUP(AU29,'DAS Mon'!$F$9:$R$60,13,0),"Off")</f>
        <v>Off</v>
      </c>
      <c r="BC29" s="88" t="e">
        <f t="shared" si="33"/>
        <v>#VALUE!</v>
      </c>
      <c r="BD29" s="89" t="e">
        <f t="shared" si="11"/>
        <v>#VALUE!</v>
      </c>
      <c r="BE29" s="90" t="str">
        <f>IFERROR(VLOOKUP(AU29,'DAS Tue'!$F$9:$Q$58,12,0),"Off")</f>
        <v>Off</v>
      </c>
      <c r="BF29" s="87" t="str">
        <f>IFERROR(VLOOKUP(AU29,'DAS Tue'!$F$9:$R$58,13,0),"Off")</f>
        <v>Off</v>
      </c>
      <c r="BG29" s="88" t="e">
        <f t="shared" si="34"/>
        <v>#VALUE!</v>
      </c>
      <c r="BH29" s="91" t="e">
        <f t="shared" si="35"/>
        <v>#VALUE!</v>
      </c>
      <c r="BI29" s="86">
        <f>IFERROR(VLOOKUP(AU29,'DAS Wed'!$F$11:$Q$60,12,0),"Off")</f>
        <v>0.78263888888888888</v>
      </c>
      <c r="BJ29" s="87">
        <f>IFERROR(VLOOKUP(AU29,'DAS Wed'!$F$11:$R$60,13,0),"Off")</f>
        <v>0.99513888888888891</v>
      </c>
      <c r="BK29" s="88">
        <f t="shared" si="36"/>
        <v>4.8611111111110938E-3</v>
      </c>
      <c r="BL29" s="89" t="e">
        <f t="shared" si="37"/>
        <v>#VALUE!</v>
      </c>
      <c r="BM29" s="90">
        <f>IFERROR(VLOOKUP(AU29,'DAS Thu'!$F$9:$Q$61,12,0),"Off")</f>
        <v>0.79027777777777775</v>
      </c>
      <c r="BN29" s="87">
        <f>IFERROR(VLOOKUP(AU29,'DAS Thu'!$F$9:$R$61,13,0),"Off")</f>
        <v>0.99861111111111101</v>
      </c>
      <c r="BO29" s="88">
        <f t="shared" si="38"/>
        <v>1.388888888888995E-3</v>
      </c>
      <c r="BP29" s="91">
        <f t="shared" si="39"/>
        <v>0.79513888888888884</v>
      </c>
      <c r="BQ29" s="86">
        <f>IFERROR(VLOOKUP(AU29,'DAS Fri'!$F$9:$Q$61,12,0),"Off")</f>
        <v>0.5625</v>
      </c>
      <c r="BR29" s="87">
        <f>IFERROR(VLOOKUP(AU29,'DAS Fri'!$F$9:$R$61,13,0),"Off")</f>
        <v>0.9375</v>
      </c>
      <c r="BS29" s="88">
        <f t="shared" si="40"/>
        <v>6.25E-2</v>
      </c>
      <c r="BT29" s="89">
        <f t="shared" si="41"/>
        <v>0.56388888888888899</v>
      </c>
      <c r="BU29" s="90">
        <f>IFERROR(VLOOKUP(AU29,'DAS Sat'!$F$20:$Q$61,12,0),"Off")</f>
        <v>0.9</v>
      </c>
      <c r="BV29" s="87">
        <f>IFERROR(VLOOKUP(AU29,'DAS Sat'!$F$20:$R$61,13,0),"Off")</f>
        <v>1.3187500000000001</v>
      </c>
      <c r="BW29" s="92">
        <f t="shared" si="42"/>
        <v>-0.31875000000000009</v>
      </c>
      <c r="BX29" s="89">
        <f t="shared" si="43"/>
        <v>0.96250000000000002</v>
      </c>
    </row>
    <row r="30" spans="2:76" ht="21" x14ac:dyDescent="0.45">
      <c r="B30" s="102" t="str">
        <f>TC!A32</f>
        <v>Ali Hussein Al-Olaiwi</v>
      </c>
      <c r="C30" s="57">
        <f>IFERROR(VLOOKUP(B30,'DAS Sun'!$F$9:$O$50,10,0),"Off")</f>
        <v>0.20972222222222225</v>
      </c>
      <c r="D30" s="58">
        <f>TC!E32</f>
        <v>0.20972222222222225</v>
      </c>
      <c r="E30" s="57" t="str">
        <f>IFERROR(VLOOKUP(B30,'DAS Mon'!$F$9:$O$44,10,0),"Off")</f>
        <v>Off</v>
      </c>
      <c r="F30" s="58">
        <f>TC!I32</f>
        <v>0</v>
      </c>
      <c r="G30" s="57" t="str">
        <f>IFERROR(VLOOKUP(B30,'DAS Tue'!$F$9:$O$44,10,0),"Off")</f>
        <v>Off</v>
      </c>
      <c r="H30" s="58">
        <f>TC!M32</f>
        <v>0</v>
      </c>
      <c r="I30" s="57">
        <f>IFERROR(VLOOKUP(B30,'DAS Wed'!$F$9:$O$50,10,0),"Off")</f>
        <v>0.375</v>
      </c>
      <c r="J30" s="58">
        <f>TC!Q32</f>
        <v>0.375</v>
      </c>
      <c r="K30" s="57">
        <f>IFERROR(VLOOKUP(B30,'DAS Thu'!$F$9:$O$47,10,0),"Off")</f>
        <v>0.21250000000000002</v>
      </c>
      <c r="L30" s="58">
        <f>TC!U32</f>
        <v>0.21250000000000002</v>
      </c>
      <c r="M30" s="57">
        <f>IFERROR(VLOOKUP(B30,'DAS Fri'!$F$9:$O$46,10,0),"Off")</f>
        <v>0.29166666666666674</v>
      </c>
      <c r="N30" s="58">
        <f>TC!Y32</f>
        <v>0.21666666666666667</v>
      </c>
      <c r="O30" s="57">
        <f>IFERROR(VLOOKUP(B30,'DAS Sat'!$F$9:$O$48,10,0),"Off")</f>
        <v>0.29166666666666669</v>
      </c>
      <c r="P30" s="58">
        <f>TC!AC32</f>
        <v>0.41875000000000007</v>
      </c>
      <c r="Q30" s="61">
        <f t="shared" si="12"/>
        <v>1.3805555555555558</v>
      </c>
      <c r="R30" s="56">
        <f t="shared" si="10"/>
        <v>1.432638888888889</v>
      </c>
      <c r="S30" s="97">
        <f t="shared" si="13"/>
        <v>2</v>
      </c>
      <c r="T30" s="56">
        <f t="shared" si="14"/>
        <v>5.2083333333333259E-2</v>
      </c>
      <c r="U30" s="102" t="str">
        <f>TC!A32</f>
        <v>Ali Hussein Al-Olaiwi</v>
      </c>
      <c r="V30" s="99" t="str">
        <f>IFERROR(VLOOKUP(U30,'DAS Sun'!$F$12:$P$50,11,0),"Off")</f>
        <v>TC14</v>
      </c>
      <c r="W30" s="100" t="str">
        <f t="shared" si="15"/>
        <v>3:50</v>
      </c>
      <c r="X30" s="98">
        <f t="shared" si="16"/>
        <v>0</v>
      </c>
      <c r="Y30" s="99" t="str">
        <f>IFERROR(VLOOKUP(U30,'DAS Mon'!$F$9:$P$44,11,0),"Off")</f>
        <v>Off</v>
      </c>
      <c r="Z30" s="100">
        <f t="shared" si="17"/>
        <v>0</v>
      </c>
      <c r="AA30" s="98">
        <f t="shared" si="18"/>
        <v>0</v>
      </c>
      <c r="AB30" s="99" t="str">
        <f>IFERROR(VLOOKUP(U30,'DAS Tue'!$F$9:$P$44,11,0),"Off")</f>
        <v>Off</v>
      </c>
      <c r="AC30" s="100">
        <f t="shared" si="19"/>
        <v>0</v>
      </c>
      <c r="AD30" s="98">
        <f t="shared" si="20"/>
        <v>0</v>
      </c>
      <c r="AE30" s="99" t="str">
        <f>IFERROR(VLOOKUP(U30,'DAS Wed'!$F$11:$P$50,11,0),"Off")</f>
        <v>SP-D</v>
      </c>
      <c r="AF30" s="100" t="str">
        <f t="shared" si="21"/>
        <v>0</v>
      </c>
      <c r="AG30" s="98">
        <f t="shared" si="22"/>
        <v>0</v>
      </c>
      <c r="AH30" s="99" t="str">
        <f>IFERROR(VLOOKUP(U30,'DAS Thu'!$F$9:$P$45,11,0),"Off")</f>
        <v>TC17</v>
      </c>
      <c r="AI30" s="100">
        <f t="shared" si="23"/>
        <v>0</v>
      </c>
      <c r="AJ30" s="98">
        <f t="shared" si="24"/>
        <v>0</v>
      </c>
      <c r="AK30" s="99" t="str">
        <f>IFERROR(VLOOKUP(U30,'DAS Fri'!$F$9:$P$46,11,0),"Off")</f>
        <v>SP-R</v>
      </c>
      <c r="AL30" s="100">
        <f t="shared" si="25"/>
        <v>0</v>
      </c>
      <c r="AM30" s="98" t="str">
        <f t="shared" si="26"/>
        <v>YES</v>
      </c>
      <c r="AN30" s="99" t="str">
        <f>IFERROR(VLOOKUP(U30,'DAS Sat'!$F$20:$P$48,11,0),"Off")</f>
        <v>SP-R</v>
      </c>
      <c r="AO30" s="100">
        <f t="shared" si="27"/>
        <v>0</v>
      </c>
      <c r="AP30" s="98" t="str">
        <f t="shared" si="28"/>
        <v>YES</v>
      </c>
      <c r="AQ30" s="61">
        <f t="shared" si="29"/>
        <v>0.15972222222222221</v>
      </c>
      <c r="AR30" s="56">
        <v>0</v>
      </c>
      <c r="AS30" s="101">
        <f t="shared" si="30"/>
        <v>2</v>
      </c>
      <c r="AU30" s="103" t="str">
        <f>TC!A32</f>
        <v>Ali Hussein Al-Olaiwi</v>
      </c>
      <c r="AV30" s="92">
        <v>0.15277777777777779</v>
      </c>
      <c r="AW30" s="86">
        <f>IFERROR(VLOOKUP(AU30,'DAS Sun'!$F$11:$Q$60,12,0),"Off")</f>
        <v>0.67083333333333328</v>
      </c>
      <c r="AX30" s="87">
        <f>IFERROR(VLOOKUP(AU30,'DAS Sun'!$F$11:$R$60,13,0),"Off")</f>
        <v>0.88055555555555554</v>
      </c>
      <c r="AY30" s="88">
        <f t="shared" si="31"/>
        <v>0.11944444444444446</v>
      </c>
      <c r="AZ30" s="89">
        <f t="shared" si="32"/>
        <v>0.82361111111111107</v>
      </c>
      <c r="BA30" s="90" t="str">
        <f>IFERROR(VLOOKUP(AU30,'DAS Mon'!$F$9:$Q$60,12,0),"Off")</f>
        <v>Off</v>
      </c>
      <c r="BB30" s="87" t="str">
        <f>IFERROR(VLOOKUP(AU30,'DAS Mon'!$F$9:$R$60,13,0),"Off")</f>
        <v>Off</v>
      </c>
      <c r="BC30" s="88" t="e">
        <f t="shared" si="33"/>
        <v>#VALUE!</v>
      </c>
      <c r="BD30" s="89" t="e">
        <f t="shared" si="11"/>
        <v>#VALUE!</v>
      </c>
      <c r="BE30" s="90" t="str">
        <f>IFERROR(VLOOKUP(AU30,'DAS Tue'!$F$9:$Q$58,12,0),"Off")</f>
        <v>Off</v>
      </c>
      <c r="BF30" s="87" t="str">
        <f>IFERROR(VLOOKUP(AU30,'DAS Tue'!$F$9:$R$58,13,0),"Off")</f>
        <v>Off</v>
      </c>
      <c r="BG30" s="88" t="e">
        <f t="shared" si="34"/>
        <v>#VALUE!</v>
      </c>
      <c r="BH30" s="91" t="e">
        <f t="shared" si="35"/>
        <v>#VALUE!</v>
      </c>
      <c r="BI30" s="86">
        <f>IFERROR(VLOOKUP(AU30,'DAS Wed'!$F$11:$Q$60,12,0),"Off")</f>
        <v>0.5625</v>
      </c>
      <c r="BJ30" s="87">
        <f>IFERROR(VLOOKUP(AU30,'DAS Wed'!$F$11:$R$60,13,0),"Off")</f>
        <v>0.9375</v>
      </c>
      <c r="BK30" s="88">
        <f t="shared" si="36"/>
        <v>6.25E-2</v>
      </c>
      <c r="BL30" s="89" t="e">
        <f t="shared" si="37"/>
        <v>#VALUE!</v>
      </c>
      <c r="BM30" s="90">
        <f>IFERROR(VLOOKUP(AU30,'DAS Thu'!$F$9:$Q$61,12,0),"Off")</f>
        <v>0.78263888888888888</v>
      </c>
      <c r="BN30" s="87">
        <f>IFERROR(VLOOKUP(AU30,'DAS Thu'!$F$9:$R$61,13,0),"Off")</f>
        <v>0.99513888888888891</v>
      </c>
      <c r="BO30" s="88">
        <f t="shared" si="38"/>
        <v>4.8611111111110938E-3</v>
      </c>
      <c r="BP30" s="91">
        <f t="shared" si="39"/>
        <v>0.84513888888888888</v>
      </c>
      <c r="BQ30" s="86">
        <f>IFERROR(VLOOKUP(AU30,'DAS Fri'!$F$9:$Q$61,12,0),"Off")</f>
        <v>0.54166666666666663</v>
      </c>
      <c r="BR30" s="87">
        <f>IFERROR(VLOOKUP(AU30,'DAS Fri'!$F$9:$R$61,13,0),"Off")</f>
        <v>0.83333333333333337</v>
      </c>
      <c r="BS30" s="88">
        <f t="shared" si="40"/>
        <v>0.16666666666666663</v>
      </c>
      <c r="BT30" s="89">
        <f t="shared" si="41"/>
        <v>0.54652777777777772</v>
      </c>
      <c r="BU30" s="90">
        <f>IFERROR(VLOOKUP(AU30,'DAS Sat'!$F$20:$Q$61,12,0),"Off")</f>
        <v>0.45833333333333331</v>
      </c>
      <c r="BV30" s="87">
        <f>IFERROR(VLOOKUP(AU30,'DAS Sat'!$F$20:$R$61,13,0),"Off")</f>
        <v>0.75</v>
      </c>
      <c r="BW30" s="92">
        <f t="shared" si="42"/>
        <v>0.25</v>
      </c>
      <c r="BX30" s="89">
        <f t="shared" si="43"/>
        <v>0.625</v>
      </c>
    </row>
    <row r="31" spans="2:76" ht="21" x14ac:dyDescent="0.45">
      <c r="B31" s="102" t="str">
        <f>TC!A33</f>
        <v>Habib Mahdi Al-Jittil</v>
      </c>
      <c r="C31" s="57">
        <f>IFERROR(VLOOKUP(B31,'DAS Sun'!$F$9:$O$50,10,0),"Off")</f>
        <v>0.41875000000000007</v>
      </c>
      <c r="D31" s="58">
        <f>TC!E33</f>
        <v>0.41875000000000007</v>
      </c>
      <c r="E31" s="57">
        <f>IFERROR(VLOOKUP(B31,'DAS Mon'!$F$9:$O$44,10,0),"Off")</f>
        <v>0.41875000000000007</v>
      </c>
      <c r="F31" s="58">
        <f>TC!I33</f>
        <v>0.41875000000000007</v>
      </c>
      <c r="G31" s="57">
        <f>IFERROR(VLOOKUP(B31,'DAS Tue'!$F$9:$O$44,10,0),"Off")</f>
        <v>0.41875000000000007</v>
      </c>
      <c r="H31" s="58">
        <f>TC!M33</f>
        <v>0.41875000000000007</v>
      </c>
      <c r="I31" s="57">
        <f>IFERROR(VLOOKUP(B31,'DAS Wed'!$F$9:$O$50,10,0),"Off")</f>
        <v>0.41875000000000007</v>
      </c>
      <c r="J31" s="58">
        <f>TC!Q33</f>
        <v>0.41875000000000007</v>
      </c>
      <c r="K31" s="57" t="str">
        <f>IFERROR(VLOOKUP(B31,'DAS Thu'!$F$9:$O$47,10,0),"Off")</f>
        <v>Off</v>
      </c>
      <c r="L31" s="58">
        <f>TC!U33</f>
        <v>0</v>
      </c>
      <c r="M31" s="57" t="str">
        <f>IFERROR(VLOOKUP(B31,'DAS Fri'!$F$9:$O$46,10,0),"Off")</f>
        <v>Off</v>
      </c>
      <c r="N31" s="58">
        <f>TC!Y33</f>
        <v>0</v>
      </c>
      <c r="O31" s="57" t="str">
        <f>IFERROR(VLOOKUP(B31,'DAS Sat'!$F$9:$O$48,10,0),"Off")</f>
        <v>Off</v>
      </c>
      <c r="P31" s="58">
        <f>TC!AC33</f>
        <v>0</v>
      </c>
      <c r="Q31" s="61">
        <f t="shared" si="12"/>
        <v>1.6750000000000003</v>
      </c>
      <c r="R31" s="56">
        <f t="shared" si="10"/>
        <v>1.6750000000000003</v>
      </c>
      <c r="S31" s="97">
        <f t="shared" si="13"/>
        <v>3</v>
      </c>
      <c r="T31" s="56">
        <f t="shared" si="14"/>
        <v>0</v>
      </c>
      <c r="U31" s="102" t="str">
        <f>TC!A33</f>
        <v>Habib Mahdi Al-Jittil</v>
      </c>
      <c r="V31" s="99" t="str">
        <f>IFERROR(VLOOKUP(U31,'DAS Sun'!$F$12:$P$50,11,0),"Off")</f>
        <v>TC19&amp;2</v>
      </c>
      <c r="W31" s="100">
        <f t="shared" si="15"/>
        <v>0</v>
      </c>
      <c r="X31" s="98">
        <f t="shared" si="16"/>
        <v>0</v>
      </c>
      <c r="Y31" s="99" t="str">
        <f>IFERROR(VLOOKUP(U31,'DAS Mon'!$F$9:$P$44,11,0),"Off")</f>
        <v>TC19&amp;2</v>
      </c>
      <c r="Z31" s="100">
        <f t="shared" si="17"/>
        <v>0</v>
      </c>
      <c r="AA31" s="98">
        <f t="shared" si="18"/>
        <v>0</v>
      </c>
      <c r="AB31" s="99" t="str">
        <f>IFERROR(VLOOKUP(U31,'DAS Tue'!$F$9:$P$44,11,0),"Off")</f>
        <v>TC19&amp;2</v>
      </c>
      <c r="AC31" s="100">
        <f t="shared" si="19"/>
        <v>0</v>
      </c>
      <c r="AD31" s="98">
        <f t="shared" si="20"/>
        <v>0</v>
      </c>
      <c r="AE31" s="99" t="str">
        <f>IFERROR(VLOOKUP(U31,'DAS Wed'!$F$11:$P$50,11,0),"Off")</f>
        <v>TC19&amp;2</v>
      </c>
      <c r="AF31" s="100">
        <f t="shared" si="21"/>
        <v>0</v>
      </c>
      <c r="AG31" s="98">
        <f t="shared" si="22"/>
        <v>0</v>
      </c>
      <c r="AH31" s="99" t="str">
        <f>IFERROR(VLOOKUP(U31,'DAS Thu'!$F$9:$P$45,11,0),"Off")</f>
        <v>Off</v>
      </c>
      <c r="AI31" s="100">
        <f t="shared" si="23"/>
        <v>0</v>
      </c>
      <c r="AJ31" s="98">
        <f t="shared" si="24"/>
        <v>0</v>
      </c>
      <c r="AK31" s="99" t="str">
        <f>IFERROR(VLOOKUP(U31,'DAS Fri'!$F$9:$P$46,11,0),"Off")</f>
        <v>Off</v>
      </c>
      <c r="AL31" s="100">
        <f t="shared" si="25"/>
        <v>0</v>
      </c>
      <c r="AM31" s="98">
        <f t="shared" si="26"/>
        <v>0</v>
      </c>
      <c r="AN31" s="99" t="str">
        <f>IFERROR(VLOOKUP(U31,'DAS Sat'!$F$20:$P$48,11,0),"Off")</f>
        <v>Off</v>
      </c>
      <c r="AO31" s="100">
        <f t="shared" si="27"/>
        <v>0</v>
      </c>
      <c r="AP31" s="98">
        <f t="shared" si="28"/>
        <v>0</v>
      </c>
      <c r="AQ31" s="61">
        <f t="shared" si="29"/>
        <v>0</v>
      </c>
      <c r="AR31" s="56">
        <v>0</v>
      </c>
      <c r="AS31" s="101">
        <f t="shared" si="30"/>
        <v>0</v>
      </c>
      <c r="AU31" s="103" t="str">
        <f>TC!A33</f>
        <v>Habib Mahdi Al-Jittil</v>
      </c>
      <c r="AV31" s="92">
        <v>-0.31875000000000009</v>
      </c>
      <c r="AW31" s="86">
        <f>IFERROR(VLOOKUP(AU31,'DAS Sun'!$F$11:$Q$60,12,0),"Off")</f>
        <v>0.9</v>
      </c>
      <c r="AX31" s="87">
        <f>IFERROR(VLOOKUP(AU31,'DAS Sun'!$F$11:$R$60,13,0),"Off")</f>
        <v>1.3187500000000001</v>
      </c>
      <c r="AY31" s="88">
        <f t="shared" si="31"/>
        <v>-0.31875000000000009</v>
      </c>
      <c r="AZ31" s="89">
        <f t="shared" si="32"/>
        <v>0.58124999999999993</v>
      </c>
      <c r="BA31" s="90">
        <f>IFERROR(VLOOKUP(AU31,'DAS Mon'!$F$9:$Q$60,12,0),"Off")</f>
        <v>0.9</v>
      </c>
      <c r="BB31" s="87">
        <f>IFERROR(VLOOKUP(AU31,'DAS Mon'!$F$9:$R$60,13,0),"Off")</f>
        <v>1.3187500000000001</v>
      </c>
      <c r="BC31" s="88">
        <f t="shared" si="33"/>
        <v>-0.31875000000000009</v>
      </c>
      <c r="BD31" s="89">
        <f t="shared" si="11"/>
        <v>0.58124999999999993</v>
      </c>
      <c r="BE31" s="90">
        <f>IFERROR(VLOOKUP(AU31,'DAS Tue'!$F$9:$Q$58,12,0),"Off")</f>
        <v>0.9</v>
      </c>
      <c r="BF31" s="87">
        <f>IFERROR(VLOOKUP(AU31,'DAS Tue'!$F$9:$R$58,13,0),"Off")</f>
        <v>1.3187500000000001</v>
      </c>
      <c r="BG31" s="88">
        <f t="shared" si="34"/>
        <v>-0.31875000000000009</v>
      </c>
      <c r="BH31" s="91">
        <f t="shared" si="35"/>
        <v>0.58124999999999993</v>
      </c>
      <c r="BI31" s="86">
        <f>IFERROR(VLOOKUP(AU31,'DAS Wed'!$F$11:$Q$60,12,0),"Off")</f>
        <v>0.9</v>
      </c>
      <c r="BJ31" s="87">
        <f>IFERROR(VLOOKUP(AU31,'DAS Wed'!$F$11:$R$60,13,0),"Off")</f>
        <v>1.3187500000000001</v>
      </c>
      <c r="BK31" s="88">
        <f t="shared" si="36"/>
        <v>-0.31875000000000009</v>
      </c>
      <c r="BL31" s="89">
        <f t="shared" si="37"/>
        <v>0.58124999999999993</v>
      </c>
      <c r="BM31" s="90" t="str">
        <f>IFERROR(VLOOKUP(AU31,'DAS Thu'!$F$9:$Q$61,12,0),"Off")</f>
        <v>Off</v>
      </c>
      <c r="BN31" s="87" t="str">
        <f>IFERROR(VLOOKUP(AU31,'DAS Thu'!$F$9:$R$61,13,0),"Off")</f>
        <v>Off</v>
      </c>
      <c r="BO31" s="88" t="e">
        <f t="shared" si="38"/>
        <v>#VALUE!</v>
      </c>
      <c r="BP31" s="91" t="e">
        <f t="shared" si="39"/>
        <v>#VALUE!</v>
      </c>
      <c r="BQ31" s="86" t="str">
        <f>IFERROR(VLOOKUP(AU31,'DAS Fri'!$F$9:$Q$61,12,0),"Off")</f>
        <v>Off</v>
      </c>
      <c r="BR31" s="87" t="str">
        <f>IFERROR(VLOOKUP(AU31,'DAS Fri'!$F$9:$R$61,13,0),"Off")</f>
        <v>Off</v>
      </c>
      <c r="BS31" s="88" t="e">
        <f t="shared" si="40"/>
        <v>#VALUE!</v>
      </c>
      <c r="BT31" s="89" t="e">
        <f t="shared" si="41"/>
        <v>#VALUE!</v>
      </c>
      <c r="BU31" s="90" t="str">
        <f>IFERROR(VLOOKUP(AU31,'DAS Sat'!$F$20:$Q$61,12,0),"Off")</f>
        <v>Off</v>
      </c>
      <c r="BV31" s="87" t="str">
        <f>IFERROR(VLOOKUP(AU31,'DAS Sat'!$F$20:$R$61,13,0),"Off")</f>
        <v>Off</v>
      </c>
      <c r="BW31" s="92" t="e">
        <f t="shared" si="42"/>
        <v>#VALUE!</v>
      </c>
      <c r="BX31" s="89" t="e">
        <f t="shared" si="43"/>
        <v>#VALUE!</v>
      </c>
    </row>
    <row r="32" spans="2:76" ht="21" x14ac:dyDescent="0.45">
      <c r="B32" s="102" t="str">
        <f>TC!A34</f>
        <v>Hussein Abdul Jalil Al-Buqshi</v>
      </c>
      <c r="C32" s="57">
        <f>IFERROR(VLOOKUP(B32,'DAS Sun'!$F$9:$O$50,10,0),"Off")</f>
        <v>0.21527777777777779</v>
      </c>
      <c r="D32" s="58">
        <f>TC!E34</f>
        <v>0.21527777777777779</v>
      </c>
      <c r="E32" s="57">
        <f>IFERROR(VLOOKUP(B32,'DAS Mon'!$F$9:$O$44,10,0),"Off")</f>
        <v>0.20833333333333337</v>
      </c>
      <c r="F32" s="58">
        <f>TC!I34</f>
        <v>0.20833333333333337</v>
      </c>
      <c r="G32" s="57">
        <f>IFERROR(VLOOKUP(B32,'DAS Tue'!$F$9:$O$44,10,0),"Off")</f>
        <v>0.47152777777777777</v>
      </c>
      <c r="H32" s="58">
        <f>TC!M34</f>
        <v>0.47152777777777777</v>
      </c>
      <c r="I32" s="57">
        <f>IFERROR(VLOOKUP(B32,'DAS Wed'!$F$9:$O$50,10,0),"Off")</f>
        <v>0.49791666666666667</v>
      </c>
      <c r="J32" s="58">
        <f>TC!Q34</f>
        <v>0.49791666666666667</v>
      </c>
      <c r="K32" s="57" t="str">
        <f>IFERROR(VLOOKUP(B32,'DAS Thu'!$F$9:$O$47,10,0),"Off")</f>
        <v>Off</v>
      </c>
      <c r="L32" s="58">
        <f>TC!U34</f>
        <v>0</v>
      </c>
      <c r="M32" s="57" t="str">
        <f>IFERROR(VLOOKUP(B32,'DAS Fri'!$F$9:$O$46,10,0),"Off")</f>
        <v>Off</v>
      </c>
      <c r="N32" s="58">
        <f>TC!Y34</f>
        <v>0</v>
      </c>
      <c r="O32" s="57">
        <f>IFERROR(VLOOKUP(B32,'DAS Sat'!$F$9:$O$48,10,0),"Off")</f>
        <v>0.375</v>
      </c>
      <c r="P32" s="58">
        <f>TC!AC34</f>
        <v>0.21458333333333335</v>
      </c>
      <c r="Q32" s="61">
        <f t="shared" si="12"/>
        <v>1.7680555555555557</v>
      </c>
      <c r="R32" s="56">
        <f t="shared" si="10"/>
        <v>1.6076388888888888</v>
      </c>
      <c r="S32" s="97">
        <f t="shared" si="13"/>
        <v>2</v>
      </c>
      <c r="T32" s="56">
        <f t="shared" si="14"/>
        <v>-0.16041666666666687</v>
      </c>
      <c r="U32" s="102" t="str">
        <f>TC!A34</f>
        <v>Hussein Abdul Jalil Al-Buqshi</v>
      </c>
      <c r="V32" s="99" t="str">
        <f>IFERROR(VLOOKUP(U32,'DAS Sun'!$F$12:$P$50,11,0),"Off")</f>
        <v>TC7</v>
      </c>
      <c r="W32" s="100" t="str">
        <f t="shared" si="15"/>
        <v>3:50</v>
      </c>
      <c r="X32" s="98" t="str">
        <f t="shared" si="16"/>
        <v>YES</v>
      </c>
      <c r="Y32" s="99" t="str">
        <f>IFERROR(VLOOKUP(U32,'DAS Mon'!$F$9:$P$44,11,0),"Off")</f>
        <v>TC6</v>
      </c>
      <c r="Z32" s="100" t="str">
        <f t="shared" si="17"/>
        <v>7:40</v>
      </c>
      <c r="AA32" s="98">
        <f t="shared" si="18"/>
        <v>0</v>
      </c>
      <c r="AB32" s="99" t="str">
        <f>IFERROR(VLOOKUP(U32,'DAS Tue'!$F$9:$P$44,11,0),"Off")</f>
        <v>TC3&amp;10</v>
      </c>
      <c r="AC32" s="100">
        <f t="shared" si="19"/>
        <v>0</v>
      </c>
      <c r="AD32" s="98">
        <f t="shared" si="20"/>
        <v>0</v>
      </c>
      <c r="AE32" s="99" t="str">
        <f>IFERROR(VLOOKUP(U32,'DAS Wed'!$F$11:$P$50,11,0),"Off")</f>
        <v>TC7&amp;16</v>
      </c>
      <c r="AF32" s="100">
        <f t="shared" si="21"/>
        <v>0</v>
      </c>
      <c r="AG32" s="98">
        <f t="shared" si="22"/>
        <v>0</v>
      </c>
      <c r="AH32" s="99" t="str">
        <f>IFERROR(VLOOKUP(U32,'DAS Thu'!$F$9:$P$45,11,0),"Off")</f>
        <v>Off</v>
      </c>
      <c r="AI32" s="100">
        <f t="shared" si="23"/>
        <v>0</v>
      </c>
      <c r="AJ32" s="98">
        <f t="shared" si="24"/>
        <v>0</v>
      </c>
      <c r="AK32" s="99" t="str">
        <f>IFERROR(VLOOKUP(U32,'DAS Fri'!$F$9:$P$46,11,0),"Off")</f>
        <v>Off</v>
      </c>
      <c r="AL32" s="100">
        <f t="shared" si="25"/>
        <v>0</v>
      </c>
      <c r="AM32" s="98">
        <f t="shared" si="26"/>
        <v>0</v>
      </c>
      <c r="AN32" s="99" t="str">
        <f>IFERROR(VLOOKUP(U32,'DAS Sat'!$F$20:$P$48,11,0),"Off")</f>
        <v>SP-D</v>
      </c>
      <c r="AO32" s="100" t="str">
        <f t="shared" si="27"/>
        <v>0</v>
      </c>
      <c r="AP32" s="98">
        <f t="shared" si="28"/>
        <v>0</v>
      </c>
      <c r="AQ32" s="61">
        <f t="shared" si="29"/>
        <v>0.47916666666666663</v>
      </c>
      <c r="AR32" s="56">
        <v>0.15972222222222224</v>
      </c>
      <c r="AS32" s="101">
        <f t="shared" si="30"/>
        <v>1</v>
      </c>
      <c r="AU32" s="103" t="str">
        <f>TC!A34</f>
        <v>Hussein Abdul Jalil Al-Buqshi</v>
      </c>
      <c r="AV32" s="92" t="e">
        <v>#VALUE!</v>
      </c>
      <c r="AW32" s="86">
        <f>IFERROR(VLOOKUP(AU32,'DAS Sun'!$F$11:$Q$60,12,0),"Off")</f>
        <v>0.46736111111111112</v>
      </c>
      <c r="AX32" s="87">
        <f>IFERROR(VLOOKUP(AU32,'DAS Sun'!$F$11:$R$60,13,0),"Off")</f>
        <v>0.68263888888888891</v>
      </c>
      <c r="AY32" s="88">
        <f t="shared" si="31"/>
        <v>0.31736111111111109</v>
      </c>
      <c r="AZ32" s="89" t="e">
        <f t="shared" si="32"/>
        <v>#VALUE!</v>
      </c>
      <c r="BA32" s="90">
        <f>IFERROR(VLOOKUP(AU32,'DAS Mon'!$F$9:$Q$60,12,0),"Off")</f>
        <v>0.27291666666666664</v>
      </c>
      <c r="BB32" s="87">
        <f>IFERROR(VLOOKUP(AU32,'DAS Mon'!$F$9:$R$60,13,0),"Off")</f>
        <v>0.48125000000000001</v>
      </c>
      <c r="BC32" s="88">
        <f t="shared" si="33"/>
        <v>0.51875000000000004</v>
      </c>
      <c r="BD32" s="89">
        <f t="shared" si="11"/>
        <v>0.59027777777777768</v>
      </c>
      <c r="BE32" s="90">
        <f>IFERROR(VLOOKUP(AU32,'DAS Tue'!$F$9:$Q$58,12,0),"Off")</f>
        <v>0.22013888888888888</v>
      </c>
      <c r="BF32" s="87">
        <f>IFERROR(VLOOKUP(AU32,'DAS Tue'!$F$9:$R$58,13,0),"Off")</f>
        <v>0.69166666666666665</v>
      </c>
      <c r="BG32" s="88">
        <f t="shared" si="34"/>
        <v>0.30833333333333335</v>
      </c>
      <c r="BH32" s="91">
        <f t="shared" si="35"/>
        <v>0.73888888888888893</v>
      </c>
      <c r="BI32" s="86">
        <f>IFERROR(VLOOKUP(AU32,'DAS Wed'!$F$11:$Q$60,12,0),"Off")</f>
        <v>0.46736111111111112</v>
      </c>
      <c r="BJ32" s="87">
        <f>IFERROR(VLOOKUP(AU32,'DAS Wed'!$F$11:$R$60,13,0),"Off")</f>
        <v>0.96527777777777779</v>
      </c>
      <c r="BK32" s="88">
        <f t="shared" si="36"/>
        <v>3.472222222222221E-2</v>
      </c>
      <c r="BL32" s="89">
        <f t="shared" si="37"/>
        <v>0.77569444444444446</v>
      </c>
      <c r="BM32" s="90" t="str">
        <f>IFERROR(VLOOKUP(AU32,'DAS Thu'!$F$9:$Q$61,12,0),"Off")</f>
        <v>Off</v>
      </c>
      <c r="BN32" s="87" t="str">
        <f>IFERROR(VLOOKUP(AU32,'DAS Thu'!$F$9:$R$61,13,0),"Off")</f>
        <v>Off</v>
      </c>
      <c r="BO32" s="88" t="e">
        <f t="shared" si="38"/>
        <v>#VALUE!</v>
      </c>
      <c r="BP32" s="91" t="e">
        <f t="shared" si="39"/>
        <v>#VALUE!</v>
      </c>
      <c r="BQ32" s="86" t="str">
        <f>IFERROR(VLOOKUP(AU32,'DAS Fri'!$F$9:$Q$61,12,0),"Off")</f>
        <v>Off</v>
      </c>
      <c r="BR32" s="87" t="str">
        <f>IFERROR(VLOOKUP(AU32,'DAS Fri'!$F$9:$R$61,13,0),"Off")</f>
        <v>Off</v>
      </c>
      <c r="BS32" s="88" t="e">
        <f t="shared" si="40"/>
        <v>#VALUE!</v>
      </c>
      <c r="BT32" s="89" t="e">
        <f t="shared" si="41"/>
        <v>#VALUE!</v>
      </c>
      <c r="BU32" s="90">
        <f>IFERROR(VLOOKUP(AU32,'DAS Sat'!$F$20:$Q$61,12,0),"Off")</f>
        <v>0.5625</v>
      </c>
      <c r="BV32" s="87">
        <f>IFERROR(VLOOKUP(AU32,'DAS Sat'!$F$20:$R$61,13,0),"Off")</f>
        <v>0.9375</v>
      </c>
      <c r="BW32" s="92">
        <f t="shared" si="42"/>
        <v>6.25E-2</v>
      </c>
      <c r="BX32" s="89" t="e">
        <f t="shared" si="43"/>
        <v>#VALUE!</v>
      </c>
    </row>
    <row r="33" spans="2:76" ht="21" x14ac:dyDescent="0.45">
      <c r="B33" s="102" t="str">
        <f>TC!A35</f>
        <v>Shami Abdo Al-Shehri</v>
      </c>
      <c r="C33" s="57">
        <f>IFERROR(VLOOKUP(B33,'DAS Sun'!$F$9:$O$50,10,0),"Off")</f>
        <v>0.20833333333333337</v>
      </c>
      <c r="D33" s="58">
        <f>TC!E35</f>
        <v>0.20833333333333337</v>
      </c>
      <c r="E33" s="57">
        <f>IFERROR(VLOOKUP(B33,'DAS Mon'!$F$9:$O$44,10,0),"Off")</f>
        <v>0.49791666666666667</v>
      </c>
      <c r="F33" s="58">
        <f>TC!I35</f>
        <v>0.49791666666666667</v>
      </c>
      <c r="G33" s="57" t="str">
        <f>IFERROR(VLOOKUP(B33,'DAS Tue'!$F$9:$O$44,10,0),"Off")</f>
        <v>Off</v>
      </c>
      <c r="H33" s="58">
        <f>TC!M35</f>
        <v>0</v>
      </c>
      <c r="I33" s="57" t="str">
        <f>IFERROR(VLOOKUP(B33,'DAS Wed'!$F$9:$O$50,10,0),"Off")</f>
        <v>Off</v>
      </c>
      <c r="J33" s="58">
        <f>TC!Q35</f>
        <v>0</v>
      </c>
      <c r="K33" s="57">
        <f>IFERROR(VLOOKUP(B33,'DAS Thu'!$F$9:$O$47,10,0),"Off")</f>
        <v>0.41666666666666663</v>
      </c>
      <c r="L33" s="58">
        <f>TC!U35</f>
        <v>0.41666666666666663</v>
      </c>
      <c r="M33" s="57">
        <f>IFERROR(VLOOKUP(B33,'DAS Fri'!$F$9:$O$46,10,0),"Off")</f>
        <v>0.26041666666666669</v>
      </c>
      <c r="N33" s="58">
        <f>TC!Y35</f>
        <v>0.41666666666666663</v>
      </c>
      <c r="O33" s="57">
        <f>IFERROR(VLOOKUP(B33,'DAS Sat'!$F$9:$O$48,10,0),"Off")</f>
        <v>0.34375</v>
      </c>
      <c r="P33" s="58">
        <f>TC!AC35</f>
        <v>0.41666666666666663</v>
      </c>
      <c r="Q33" s="61">
        <f t="shared" si="12"/>
        <v>1.7270833333333335</v>
      </c>
      <c r="R33" s="56">
        <f t="shared" si="10"/>
        <v>1.9562500000000003</v>
      </c>
      <c r="S33" s="97">
        <f t="shared" si="13"/>
        <v>2</v>
      </c>
      <c r="T33" s="56">
        <f t="shared" si="14"/>
        <v>0.22916666666666674</v>
      </c>
      <c r="U33" s="102" t="str">
        <f>TC!A35</f>
        <v>Shami Abdo Al-Shehri</v>
      </c>
      <c r="V33" s="99" t="str">
        <f>IFERROR(VLOOKUP(U33,'DAS Sun'!$F$12:$P$50,11,0),"Off")</f>
        <v>TC12</v>
      </c>
      <c r="W33" s="100" t="str">
        <f t="shared" si="15"/>
        <v>3:50</v>
      </c>
      <c r="X33" s="98">
        <f t="shared" si="16"/>
        <v>0</v>
      </c>
      <c r="Y33" s="99" t="str">
        <f>IFERROR(VLOOKUP(U33,'DAS Mon'!$F$9:$P$44,11,0),"Off")</f>
        <v>TC7&amp;16</v>
      </c>
      <c r="Z33" s="100">
        <f t="shared" si="17"/>
        <v>0</v>
      </c>
      <c r="AA33" s="98">
        <f t="shared" si="18"/>
        <v>0</v>
      </c>
      <c r="AB33" s="99" t="str">
        <f>IFERROR(VLOOKUP(U33,'DAS Tue'!$F$9:$P$44,11,0),"Off")</f>
        <v>Off</v>
      </c>
      <c r="AC33" s="100">
        <f t="shared" si="19"/>
        <v>0</v>
      </c>
      <c r="AD33" s="98">
        <f t="shared" si="20"/>
        <v>0</v>
      </c>
      <c r="AE33" s="99" t="str">
        <f>IFERROR(VLOOKUP(U33,'DAS Wed'!$F$11:$P$50,11,0),"Off")</f>
        <v>Off</v>
      </c>
      <c r="AF33" s="100">
        <f t="shared" si="21"/>
        <v>0</v>
      </c>
      <c r="AG33" s="98">
        <f t="shared" si="22"/>
        <v>0</v>
      </c>
      <c r="AH33" s="99" t="str">
        <f>IFERROR(VLOOKUP(U33,'DAS Thu'!$F$9:$P$45,11,0),"Off")</f>
        <v>SP-D</v>
      </c>
      <c r="AI33" s="100" t="str">
        <f t="shared" si="23"/>
        <v>0</v>
      </c>
      <c r="AJ33" s="98">
        <f t="shared" si="24"/>
        <v>0</v>
      </c>
      <c r="AK33" s="99" t="str">
        <f>IFERROR(VLOOKUP(U33,'DAS Fri'!$F$9:$P$46,11,0),"Off")</f>
        <v>TC21&amp;24</v>
      </c>
      <c r="AL33" s="100">
        <f t="shared" si="25"/>
        <v>0</v>
      </c>
      <c r="AM33" s="98">
        <f t="shared" si="26"/>
        <v>0</v>
      </c>
      <c r="AN33" s="99" t="str">
        <f>IFERROR(VLOOKUP(U33,'DAS Sat'!$F$20:$P$48,11,0),"Off")</f>
        <v>Off</v>
      </c>
      <c r="AO33" s="100">
        <f t="shared" si="27"/>
        <v>0</v>
      </c>
      <c r="AP33" s="98">
        <f t="shared" si="28"/>
        <v>0</v>
      </c>
      <c r="AQ33" s="61">
        <f t="shared" si="29"/>
        <v>0.15972222222222221</v>
      </c>
      <c r="AR33" s="56">
        <v>0.47916666666666674</v>
      </c>
      <c r="AS33" s="101">
        <f t="shared" si="30"/>
        <v>0</v>
      </c>
      <c r="AU33" s="103" t="str">
        <f>TC!A35</f>
        <v>Shami Abdo Al-Shehri</v>
      </c>
      <c r="AV33" s="92">
        <v>7.1527777777777746E-2</v>
      </c>
      <c r="AW33" s="86">
        <f>IFERROR(VLOOKUP(AU33,'DAS Sun'!$F$11:$Q$60,12,0),"Off")</f>
        <v>0.60416666666666663</v>
      </c>
      <c r="AX33" s="87">
        <f>IFERROR(VLOOKUP(AU33,'DAS Sun'!$F$11:$R$60,13,0),"Off")</f>
        <v>0.8125</v>
      </c>
      <c r="AY33" s="88">
        <f t="shared" si="31"/>
        <v>0.1875</v>
      </c>
      <c r="AZ33" s="89">
        <f t="shared" si="32"/>
        <v>0.67569444444444438</v>
      </c>
      <c r="BA33" s="90">
        <f>IFERROR(VLOOKUP(AU33,'DAS Mon'!$F$9:$Q$60,12,0),"Off")</f>
        <v>0.46736111111111112</v>
      </c>
      <c r="BB33" s="87">
        <f>IFERROR(VLOOKUP(AU33,'DAS Mon'!$F$9:$R$60,13,0),"Off")</f>
        <v>0.96527777777777779</v>
      </c>
      <c r="BC33" s="88">
        <f t="shared" si="33"/>
        <v>3.472222222222221E-2</v>
      </c>
      <c r="BD33" s="89">
        <f t="shared" si="11"/>
        <v>0.65486111111111112</v>
      </c>
      <c r="BE33" s="90" t="str">
        <f>IFERROR(VLOOKUP(AU33,'DAS Tue'!$F$9:$Q$58,12,0),"Off")</f>
        <v>Off</v>
      </c>
      <c r="BF33" s="87" t="str">
        <f>IFERROR(VLOOKUP(AU33,'DAS Tue'!$F$9:$R$58,13,0),"Off")</f>
        <v>Off</v>
      </c>
      <c r="BG33" s="88" t="e">
        <f t="shared" si="34"/>
        <v>#VALUE!</v>
      </c>
      <c r="BH33" s="91" t="e">
        <f t="shared" si="35"/>
        <v>#VALUE!</v>
      </c>
      <c r="BI33" s="86" t="str">
        <f>IFERROR(VLOOKUP(AU33,'DAS Wed'!$F$11:$Q$60,12,0),"Off")</f>
        <v>Off</v>
      </c>
      <c r="BJ33" s="87" t="str">
        <f>IFERROR(VLOOKUP(AU33,'DAS Wed'!$F$11:$R$60,13,0),"Off")</f>
        <v>Off</v>
      </c>
      <c r="BK33" s="88" t="e">
        <f t="shared" si="36"/>
        <v>#VALUE!</v>
      </c>
      <c r="BL33" s="89" t="e">
        <f t="shared" si="37"/>
        <v>#VALUE!</v>
      </c>
      <c r="BM33" s="90">
        <f>IFERROR(VLOOKUP(AU33,'DAS Thu'!$F$9:$Q$61,12,0),"Off")</f>
        <v>0.125</v>
      </c>
      <c r="BN33" s="87">
        <f>IFERROR(VLOOKUP(AU33,'DAS Thu'!$F$9:$R$61,13,0),"Off")</f>
        <v>0.54166666666666663</v>
      </c>
      <c r="BO33" s="88">
        <f t="shared" si="38"/>
        <v>0.45833333333333337</v>
      </c>
      <c r="BP33" s="91" t="e">
        <f t="shared" si="39"/>
        <v>#VALUE!</v>
      </c>
      <c r="BQ33" s="86">
        <f>IFERROR(VLOOKUP(AU33,'DAS Fri'!$F$9:$Q$61,12,0),"Off")</f>
        <v>0.22013888888888888</v>
      </c>
      <c r="BR33" s="87">
        <f>IFERROR(VLOOKUP(AU33,'DAS Fri'!$F$9:$R$61,13,0),"Off")</f>
        <v>0.48055555555555557</v>
      </c>
      <c r="BS33" s="88">
        <f t="shared" si="40"/>
        <v>0.51944444444444438</v>
      </c>
      <c r="BT33" s="89">
        <f t="shared" si="41"/>
        <v>0.67847222222222225</v>
      </c>
      <c r="BU33" s="90" t="str">
        <f>IFERROR(VLOOKUP(AU33,'DAS Sat'!$F$20:$Q$61,12,0),"Off")</f>
        <v>Off</v>
      </c>
      <c r="BV33" s="87" t="str">
        <f>IFERROR(VLOOKUP(AU33,'DAS Sat'!$F$20:$R$61,13,0),"Off")</f>
        <v>Off</v>
      </c>
      <c r="BW33" s="92" t="e">
        <f t="shared" si="42"/>
        <v>#VALUE!</v>
      </c>
      <c r="BX33" s="89" t="e">
        <f t="shared" si="43"/>
        <v>#VALUE!</v>
      </c>
    </row>
    <row r="34" spans="2:76" ht="21" x14ac:dyDescent="0.45">
      <c r="B34" s="102" t="str">
        <f>TC!A36</f>
        <v>Abdullah Jassim Al-Eid</v>
      </c>
      <c r="C34" s="57">
        <f>IFERROR(VLOOKUP(B34,'DAS Sun'!$F$9:$O$50,10,0),"Off")</f>
        <v>0.47152777777777777</v>
      </c>
      <c r="D34" s="58">
        <f>TC!E36</f>
        <v>0.41666666666666663</v>
      </c>
      <c r="E34" s="57">
        <f>IFERROR(VLOOKUP(B34,'DAS Mon'!$F$9:$O$44,10,0),"Off")</f>
        <v>0.47152777777777777</v>
      </c>
      <c r="F34" s="58">
        <f>TC!I36</f>
        <v>0.47152777777777777</v>
      </c>
      <c r="G34" s="57" t="str">
        <f>IFERROR(VLOOKUP(B34,'DAS Tue'!$F$9:$O$44,10,0),"Off")</f>
        <v>Off</v>
      </c>
      <c r="H34" s="58">
        <f>TC!M36</f>
        <v>0</v>
      </c>
      <c r="I34" s="57" t="str">
        <f>IFERROR(VLOOKUP(B34,'DAS Wed'!$F$9:$O$50,10,0),"Off")</f>
        <v>Off</v>
      </c>
      <c r="J34" s="58">
        <f>TC!Q36</f>
        <v>0</v>
      </c>
      <c r="K34" s="57">
        <f>IFERROR(VLOOKUP(B34,'DAS Thu'!$F$9:$O$47,10,0),"Off")</f>
        <v>0.41666666666666663</v>
      </c>
      <c r="L34" s="58">
        <f>TC!U36</f>
        <v>0.41666666666666663</v>
      </c>
      <c r="M34" s="57">
        <f>IFERROR(VLOOKUP(B34,'DAS Fri'!$F$9:$O$46,10,0),"Off")</f>
        <v>0.21527777777777773</v>
      </c>
      <c r="N34" s="58">
        <f>TC!Y36</f>
        <v>0.41666666666666663</v>
      </c>
      <c r="O34" s="57">
        <f>IFERROR(VLOOKUP(B34,'DAS Sat'!$F$9:$O$48,10,0),"Off")</f>
        <v>0.21527777777777773</v>
      </c>
      <c r="P34" s="58">
        <f>TC!AC36</f>
        <v>0.41666666666666663</v>
      </c>
      <c r="Q34" s="61">
        <f t="shared" si="12"/>
        <v>1.7902777777777774</v>
      </c>
      <c r="R34" s="56">
        <f t="shared" si="10"/>
        <v>2.1381944444444443</v>
      </c>
      <c r="S34" s="97">
        <f t="shared" si="13"/>
        <v>2</v>
      </c>
      <c r="T34" s="56">
        <f t="shared" si="14"/>
        <v>0.34791666666666687</v>
      </c>
      <c r="U34" s="102" t="str">
        <f>TC!A36</f>
        <v>Abdullah Jassim Al-Eid</v>
      </c>
      <c r="V34" s="99" t="str">
        <f>IFERROR(VLOOKUP(U34,'DAS Sun'!$F$12:$P$50,11,0),"Off")</f>
        <v>TC3&amp;10</v>
      </c>
      <c r="W34" s="100">
        <f t="shared" si="15"/>
        <v>0</v>
      </c>
      <c r="X34" s="98">
        <f t="shared" si="16"/>
        <v>0</v>
      </c>
      <c r="Y34" s="99" t="str">
        <f>IFERROR(VLOOKUP(U34,'DAS Mon'!$F$9:$P$44,11,0),"Off")</f>
        <v>TC3&amp;10</v>
      </c>
      <c r="Z34" s="100">
        <f t="shared" si="17"/>
        <v>0</v>
      </c>
      <c r="AA34" s="98">
        <f t="shared" si="18"/>
        <v>0</v>
      </c>
      <c r="AB34" s="99" t="str">
        <f>IFERROR(VLOOKUP(U34,'DAS Tue'!$F$9:$P$44,11,0),"Off")</f>
        <v>Off</v>
      </c>
      <c r="AC34" s="100">
        <f t="shared" si="19"/>
        <v>0</v>
      </c>
      <c r="AD34" s="98">
        <f t="shared" si="20"/>
        <v>0</v>
      </c>
      <c r="AE34" s="99" t="str">
        <f>IFERROR(VLOOKUP(U34,'DAS Wed'!$F$11:$P$50,11,0),"Off")</f>
        <v>Off</v>
      </c>
      <c r="AF34" s="100">
        <f t="shared" si="21"/>
        <v>0</v>
      </c>
      <c r="AG34" s="98">
        <f t="shared" si="22"/>
        <v>0</v>
      </c>
      <c r="AH34" s="99" t="str">
        <f>IFERROR(VLOOKUP(U34,'DAS Thu'!$F$9:$P$45,11,0),"Off")</f>
        <v>SP-D</v>
      </c>
      <c r="AI34" s="100" t="str">
        <f t="shared" si="23"/>
        <v>0</v>
      </c>
      <c r="AJ34" s="98">
        <f t="shared" si="24"/>
        <v>0</v>
      </c>
      <c r="AK34" s="99" t="str">
        <f>IFERROR(VLOOKUP(U34,'DAS Fri'!$F$9:$P$46,11,0),"Off")</f>
        <v>TC23&amp;26</v>
      </c>
      <c r="AL34" s="100">
        <f t="shared" si="25"/>
        <v>0</v>
      </c>
      <c r="AM34" s="98">
        <f t="shared" si="26"/>
        <v>0</v>
      </c>
      <c r="AN34" s="99" t="str">
        <f>IFERROR(VLOOKUP(U34,'DAS Sat'!$F$20:$P$48,11,0),"Off")</f>
        <v>Off</v>
      </c>
      <c r="AO34" s="100">
        <f t="shared" si="27"/>
        <v>0</v>
      </c>
      <c r="AP34" s="98">
        <f t="shared" si="28"/>
        <v>0</v>
      </c>
      <c r="AQ34" s="61">
        <f t="shared" si="29"/>
        <v>0</v>
      </c>
      <c r="AR34" s="56">
        <v>0.31944444444444448</v>
      </c>
      <c r="AS34" s="101">
        <f t="shared" si="30"/>
        <v>0</v>
      </c>
      <c r="AU34" s="103" t="str">
        <f>TC!A36</f>
        <v>Abdullah Jassim Al-Eid</v>
      </c>
      <c r="AV34" s="92" t="e">
        <v>#VALUE!</v>
      </c>
      <c r="AW34" s="86">
        <f>IFERROR(VLOOKUP(AU34,'DAS Sun'!$F$11:$Q$60,12,0),"Off")</f>
        <v>0.22013888888888888</v>
      </c>
      <c r="AX34" s="87">
        <f>IFERROR(VLOOKUP(AU34,'DAS Sun'!$F$11:$R$60,13,0),"Off")</f>
        <v>0.69166666666666665</v>
      </c>
      <c r="AY34" s="88">
        <f t="shared" si="31"/>
        <v>0.30833333333333335</v>
      </c>
      <c r="AZ34" s="89" t="e">
        <f t="shared" si="32"/>
        <v>#VALUE!</v>
      </c>
      <c r="BA34" s="90">
        <f>IFERROR(VLOOKUP(AU34,'DAS Mon'!$F$9:$Q$60,12,0),"Off")</f>
        <v>0.22013888888888888</v>
      </c>
      <c r="BB34" s="87">
        <f>IFERROR(VLOOKUP(AU34,'DAS Mon'!$F$9:$R$60,13,0),"Off")</f>
        <v>0.69166666666666665</v>
      </c>
      <c r="BC34" s="88">
        <f t="shared" si="33"/>
        <v>0.30833333333333335</v>
      </c>
      <c r="BD34" s="89">
        <f t="shared" si="11"/>
        <v>0.52847222222222223</v>
      </c>
      <c r="BE34" s="90" t="str">
        <f>IFERROR(VLOOKUP(AU34,'DAS Tue'!$F$9:$Q$58,12,0),"Off")</f>
        <v>Off</v>
      </c>
      <c r="BF34" s="87" t="str">
        <f>IFERROR(VLOOKUP(AU34,'DAS Tue'!$F$9:$R$58,13,0),"Off")</f>
        <v>Off</v>
      </c>
      <c r="BG34" s="88" t="e">
        <f t="shared" si="34"/>
        <v>#VALUE!</v>
      </c>
      <c r="BH34" s="91" t="e">
        <f t="shared" si="35"/>
        <v>#VALUE!</v>
      </c>
      <c r="BI34" s="86" t="str">
        <f>IFERROR(VLOOKUP(AU34,'DAS Wed'!$F$11:$Q$60,12,0),"Off")</f>
        <v>Off</v>
      </c>
      <c r="BJ34" s="87" t="str">
        <f>IFERROR(VLOOKUP(AU34,'DAS Wed'!$F$11:$R$60,13,0),"Off")</f>
        <v>Off</v>
      </c>
      <c r="BK34" s="88" t="e">
        <f t="shared" si="36"/>
        <v>#VALUE!</v>
      </c>
      <c r="BL34" s="89" t="e">
        <f t="shared" si="37"/>
        <v>#VALUE!</v>
      </c>
      <c r="BM34" s="90">
        <f>IFERROR(VLOOKUP(AU34,'DAS Thu'!$F$9:$Q$61,12,0),"Off")</f>
        <v>0.125</v>
      </c>
      <c r="BN34" s="87">
        <f>IFERROR(VLOOKUP(AU34,'DAS Thu'!$F$9:$R$61,13,0),"Off")</f>
        <v>0.54166666666666663</v>
      </c>
      <c r="BO34" s="88">
        <f t="shared" si="38"/>
        <v>0.45833333333333337</v>
      </c>
      <c r="BP34" s="91" t="e">
        <f t="shared" si="39"/>
        <v>#VALUE!</v>
      </c>
      <c r="BQ34" s="86">
        <f>IFERROR(VLOOKUP(AU34,'DAS Fri'!$F$9:$Q$61,12,0),"Off")</f>
        <v>0.38333333333333336</v>
      </c>
      <c r="BR34" s="87">
        <f>IFERROR(VLOOKUP(AU34,'DAS Fri'!$F$9:$R$61,13,0),"Off")</f>
        <v>0.59861111111111109</v>
      </c>
      <c r="BS34" s="88">
        <f t="shared" si="40"/>
        <v>0.40138888888888891</v>
      </c>
      <c r="BT34" s="89">
        <f t="shared" si="41"/>
        <v>0.84166666666666679</v>
      </c>
      <c r="BU34" s="90" t="str">
        <f>IFERROR(VLOOKUP(AU34,'DAS Sat'!$F$20:$Q$61,12,0),"Off")</f>
        <v>Off</v>
      </c>
      <c r="BV34" s="87" t="str">
        <f>IFERROR(VLOOKUP(AU34,'DAS Sat'!$F$20:$R$61,13,0),"Off")</f>
        <v>Off</v>
      </c>
      <c r="BW34" s="92" t="e">
        <f t="shared" si="42"/>
        <v>#VALUE!</v>
      </c>
      <c r="BX34" s="89" t="e">
        <f t="shared" si="43"/>
        <v>#VALUE!</v>
      </c>
    </row>
    <row r="35" spans="2:76" ht="21" x14ac:dyDescent="0.45">
      <c r="B35" s="102" t="str">
        <f>TC!A37</f>
        <v>Salem Mahdi Al Shaiban</v>
      </c>
      <c r="C35" s="57" t="str">
        <f>IFERROR(VLOOKUP(B35,'DAS Sun'!$F$9:$O$50,10,0),"Off")</f>
        <v>Off</v>
      </c>
      <c r="D35" s="58">
        <f>TC!E37</f>
        <v>0.41666666666666663</v>
      </c>
      <c r="E35" s="57" t="str">
        <f>IFERROR(VLOOKUP(B35,'DAS Mon'!$F$9:$O$44,10,0),"Off")</f>
        <v>Off</v>
      </c>
      <c r="F35" s="58">
        <f>TC!I37</f>
        <v>0.41666666666666663</v>
      </c>
      <c r="G35" s="57" t="str">
        <f>IFERROR(VLOOKUP(B35,'DAS Tue'!$F$9:$O$44,10,0),"Off")</f>
        <v>Off</v>
      </c>
      <c r="H35" s="58">
        <f>TC!M37</f>
        <v>0.41666666666666663</v>
      </c>
      <c r="I35" s="57" t="str">
        <f>IFERROR(VLOOKUP(B35,'DAS Wed'!$F$9:$O$50,10,0),"Off")</f>
        <v>Off</v>
      </c>
      <c r="J35" s="58">
        <f>TC!Q37</f>
        <v>0.41666666666666663</v>
      </c>
      <c r="K35" s="57" t="str">
        <f>IFERROR(VLOOKUP(B35,'DAS Thu'!$F$9:$O$47,10,0),"Off")</f>
        <v>Off</v>
      </c>
      <c r="L35" s="58">
        <f>TC!U37</f>
        <v>0</v>
      </c>
      <c r="M35" s="57" t="str">
        <f>IFERROR(VLOOKUP(B35,'DAS Fri'!$F$9:$O$46,10,0),"Off")</f>
        <v>Off</v>
      </c>
      <c r="N35" s="58">
        <f>TC!Y37</f>
        <v>0</v>
      </c>
      <c r="O35" s="57" t="str">
        <f>IFERROR(VLOOKUP(B35,'DAS Sat'!$F$9:$O$48,10,0),"Off")</f>
        <v>Off</v>
      </c>
      <c r="P35" s="58">
        <f>TC!AC37</f>
        <v>0</v>
      </c>
      <c r="Q35" s="61">
        <f t="shared" si="12"/>
        <v>0</v>
      </c>
      <c r="R35" s="56">
        <f t="shared" si="10"/>
        <v>1.6666666666666665</v>
      </c>
      <c r="S35" s="97">
        <f t="shared" si="13"/>
        <v>7</v>
      </c>
      <c r="T35" s="56">
        <f t="shared" si="14"/>
        <v>1.6666666666666665</v>
      </c>
      <c r="U35" s="102" t="str">
        <f>TC!A37</f>
        <v>Salem Mahdi Al Shaiban</v>
      </c>
      <c r="V35" s="99" t="str">
        <f>IFERROR(VLOOKUP(U35,'DAS Sun'!$F$12:$P$50,11,0),"Off")</f>
        <v>Off</v>
      </c>
      <c r="W35" s="100">
        <f t="shared" si="15"/>
        <v>0</v>
      </c>
      <c r="X35" s="98">
        <f t="shared" si="16"/>
        <v>0</v>
      </c>
      <c r="Y35" s="99" t="str">
        <f>IFERROR(VLOOKUP(U35,'DAS Mon'!$F$9:$P$44,11,0),"Off")</f>
        <v>Off</v>
      </c>
      <c r="Z35" s="100">
        <f t="shared" si="17"/>
        <v>0</v>
      </c>
      <c r="AA35" s="98">
        <f t="shared" si="18"/>
        <v>0</v>
      </c>
      <c r="AB35" s="99" t="str">
        <f>IFERROR(VLOOKUP(U35,'DAS Tue'!$F$9:$P$44,11,0),"Off")</f>
        <v>Off</v>
      </c>
      <c r="AC35" s="100">
        <f t="shared" si="19"/>
        <v>0</v>
      </c>
      <c r="AD35" s="98">
        <f t="shared" si="20"/>
        <v>0</v>
      </c>
      <c r="AE35" s="99" t="str">
        <f>IFERROR(VLOOKUP(U35,'DAS Wed'!$F$11:$P$50,11,0),"Off")</f>
        <v>Off</v>
      </c>
      <c r="AF35" s="100">
        <f t="shared" si="21"/>
        <v>0</v>
      </c>
      <c r="AG35" s="98">
        <f t="shared" si="22"/>
        <v>0</v>
      </c>
      <c r="AH35" s="99" t="str">
        <f>IFERROR(VLOOKUP(U35,'DAS Thu'!$F$9:$P$45,11,0),"Off")</f>
        <v>Off</v>
      </c>
      <c r="AI35" s="100">
        <f t="shared" si="23"/>
        <v>0</v>
      </c>
      <c r="AJ35" s="98">
        <f t="shared" si="24"/>
        <v>0</v>
      </c>
      <c r="AK35" s="99" t="str">
        <f>IFERROR(VLOOKUP(U35,'DAS Fri'!$F$9:$P$46,11,0),"Off")</f>
        <v>Off</v>
      </c>
      <c r="AL35" s="100">
        <f t="shared" si="25"/>
        <v>0</v>
      </c>
      <c r="AM35" s="98">
        <f t="shared" si="26"/>
        <v>0</v>
      </c>
      <c r="AN35" s="99" t="str">
        <f>IFERROR(VLOOKUP(U35,'DAS Sat'!$F$20:$P$48,11,0),"Off")</f>
        <v>Off</v>
      </c>
      <c r="AO35" s="100">
        <f t="shared" si="27"/>
        <v>0</v>
      </c>
      <c r="AP35" s="98">
        <f t="shared" si="28"/>
        <v>0</v>
      </c>
      <c r="AQ35" s="61">
        <f t="shared" si="29"/>
        <v>0</v>
      </c>
      <c r="AR35" s="56">
        <v>0</v>
      </c>
      <c r="AS35" s="101">
        <f t="shared" si="30"/>
        <v>0</v>
      </c>
      <c r="AU35" s="103" t="str">
        <f>TC!A37</f>
        <v>Salem Mahdi Al Shaiban</v>
      </c>
      <c r="AV35" s="92">
        <v>6.25E-2</v>
      </c>
      <c r="AW35" s="86">
        <f>IFERROR(VLOOKUP(AU35,'DAS Sun'!$F$11:$Q$60,12,0),"Off")</f>
        <v>0.375</v>
      </c>
      <c r="AX35" s="87">
        <f>IFERROR(VLOOKUP(AU35,'DAS Sun'!$F$11:$R$60,13,0),"Off")</f>
        <v>0.625</v>
      </c>
      <c r="AY35" s="88">
        <f t="shared" si="31"/>
        <v>0.375</v>
      </c>
      <c r="AZ35" s="89">
        <f t="shared" si="32"/>
        <v>0.4375</v>
      </c>
      <c r="BA35" s="90">
        <f>IFERROR(VLOOKUP(AU35,'DAS Mon'!$F$9:$Q$60,12,0),"Off")</f>
        <v>0.375</v>
      </c>
      <c r="BB35" s="87">
        <f>IFERROR(VLOOKUP(AU35,'DAS Mon'!$F$9:$R$60,13,0),"Off")</f>
        <v>0.625</v>
      </c>
      <c r="BC35" s="88">
        <f t="shared" si="33"/>
        <v>0.375</v>
      </c>
      <c r="BD35" s="89">
        <f t="shared" si="11"/>
        <v>0.75</v>
      </c>
      <c r="BE35" s="90">
        <f>IFERROR(VLOOKUP(AU35,'DAS Tue'!$F$9:$Q$58,12,0),"Off")</f>
        <v>0.375</v>
      </c>
      <c r="BF35" s="87">
        <f>IFERROR(VLOOKUP(AU35,'DAS Tue'!$F$9:$R$58,13,0),"Off")</f>
        <v>0.625</v>
      </c>
      <c r="BG35" s="88">
        <f t="shared" si="34"/>
        <v>0.375</v>
      </c>
      <c r="BH35" s="91">
        <f t="shared" si="35"/>
        <v>0.75</v>
      </c>
      <c r="BI35" s="86">
        <f>IFERROR(VLOOKUP(AU35,'DAS Wed'!$F$11:$Q$60,12,0),"Off")</f>
        <v>0.375</v>
      </c>
      <c r="BJ35" s="87">
        <f>IFERROR(VLOOKUP(AU35,'DAS Wed'!$F$11:$R$60,13,0),"Off")</f>
        <v>0.625</v>
      </c>
      <c r="BK35" s="88">
        <f t="shared" si="36"/>
        <v>0.375</v>
      </c>
      <c r="BL35" s="89">
        <f t="shared" si="37"/>
        <v>0.75</v>
      </c>
      <c r="BM35" s="90">
        <f>IFERROR(VLOOKUP(AU35,'DAS Thu'!$F$9:$Q$61,12,0),"Off")</f>
        <v>0.375</v>
      </c>
      <c r="BN35" s="87">
        <f>IFERROR(VLOOKUP(AU35,'DAS Thu'!$F$9:$R$61,13,0),"Off")</f>
        <v>0.625</v>
      </c>
      <c r="BO35" s="88">
        <f t="shared" si="38"/>
        <v>0.375</v>
      </c>
      <c r="BP35" s="91">
        <f t="shared" si="39"/>
        <v>0.75</v>
      </c>
      <c r="BQ35" s="86" t="str">
        <f>IFERROR(VLOOKUP(AU35,'DAS Fri'!$F$9:$Q$61,12,0),"Off")</f>
        <v>Off</v>
      </c>
      <c r="BR35" s="87" t="str">
        <f>IFERROR(VLOOKUP(AU35,'DAS Fri'!$F$9:$R$61,13,0),"Off")</f>
        <v>Off</v>
      </c>
      <c r="BS35" s="88" t="e">
        <f t="shared" si="40"/>
        <v>#VALUE!</v>
      </c>
      <c r="BT35" s="89" t="e">
        <f t="shared" si="41"/>
        <v>#VALUE!</v>
      </c>
      <c r="BU35" s="90" t="str">
        <f>IFERROR(VLOOKUP(AU35,'DAS Sat'!$F$20:$Q$61,12,0),"Off")</f>
        <v>Off</v>
      </c>
      <c r="BV35" s="87" t="str">
        <f>IFERROR(VLOOKUP(AU35,'DAS Sat'!$F$20:$R$61,13,0),"Off")</f>
        <v>Off</v>
      </c>
      <c r="BW35" s="92" t="e">
        <f t="shared" si="42"/>
        <v>#VALUE!</v>
      </c>
      <c r="BX35" s="89" t="e">
        <f t="shared" si="43"/>
        <v>#VALUE!</v>
      </c>
    </row>
    <row r="37" spans="2:76" ht="18.5" x14ac:dyDescent="0.45">
      <c r="B37" s="59" t="s">
        <v>126</v>
      </c>
      <c r="C37" s="60">
        <f>SUM(C5:C35)</f>
        <v>5.7291666666666661</v>
      </c>
      <c r="D37" s="60"/>
      <c r="E37" s="60">
        <f>SUM(E5:E35)</f>
        <v>5.0916666666666668</v>
      </c>
      <c r="F37" s="60"/>
      <c r="G37" s="60">
        <f>SUM(G5:G35)</f>
        <v>5.0916666666666668</v>
      </c>
      <c r="H37" s="60"/>
      <c r="I37" s="60">
        <f>SUM(I5:I35)</f>
        <v>5.8958333333333339</v>
      </c>
      <c r="J37" s="60"/>
      <c r="K37" s="60">
        <f>SUM(K5:K35)</f>
        <v>5.7152777777777786</v>
      </c>
      <c r="L37" s="60"/>
      <c r="M37" s="60">
        <f>SUM(M5:M35)</f>
        <v>4.9979166666666677</v>
      </c>
      <c r="N37" s="60"/>
      <c r="O37" s="60">
        <f>SUM(O5:O35)</f>
        <v>5.1229166666666668</v>
      </c>
      <c r="P37" s="60"/>
      <c r="Q37" s="61">
        <f>SUM(Q5:Q35)</f>
        <v>37.644444444444446</v>
      </c>
      <c r="R37" s="61">
        <f>SUM(R5:R35)</f>
        <v>49.011111111111099</v>
      </c>
      <c r="S37" s="97">
        <f>SUM(S5:S26)</f>
        <v>63</v>
      </c>
      <c r="W37" s="62" t="e">
        <f>W5+W6+W7+W8+W9+W10+W11+W12+W13+#REF!+W14+W15+W16+W17+W18+W19+W20+W21+W22+W23+W24+W25+W26+W27+W28+W29+W30+W31+W32+W33+W34+W35</f>
        <v>#REF!</v>
      </c>
      <c r="X37" s="101">
        <f>COUNTIF(X5:X35,"Yes")</f>
        <v>6</v>
      </c>
      <c r="Y37" s="62"/>
      <c r="Z37" s="62" t="e">
        <f>Z5+Z6+Z7+Z8+Z9+Z10+Z11+Z12+Z13+#REF!+Z14+Z15+Z16+Z17+Z18+Z19+Z20+Z21+Z22+Z23+Z24+Z25+Z26+Z27+Z28+Z29+Z30+Z31+Z32+Z33+Z34+Z35</f>
        <v>#REF!</v>
      </c>
      <c r="AA37" s="101">
        <f>COUNTIF(AA5:AA35,"Yes")</f>
        <v>6</v>
      </c>
      <c r="AB37" s="62"/>
      <c r="AC37" s="62" t="e">
        <f>AC5+AC6+AC7+AC8+AC9+AC10+AC11+AC12+AC13+#REF!+AC14+AC15+AC16+AC17+AC18+AC19+AC20+AC21+AC22+AC23+AC24+AC25+AC26+AC27+AC28+AC29+AC30+AC31+AC32+AC33+AC34+AC35</f>
        <v>#REF!</v>
      </c>
      <c r="AD37" s="101">
        <f>COUNTIF(AD5:AD35,"Yes")</f>
        <v>6</v>
      </c>
      <c r="AE37" s="62"/>
      <c r="AF37" s="62" t="e">
        <f>AF5+AF6+AF7+AF8+AF9+AF10+AF11+AF12+AF13+#REF!+AF14+AF15+AF16+AF17+AF18+AF19+AF20+AF21+AF22+AF23+AF24+AF25+AF26+AF27+AF28+AF29+AF30+AF31+AF32+AF33+AF34+AF35</f>
        <v>#REF!</v>
      </c>
      <c r="AG37" s="101">
        <f>COUNTIF(AG5:AG35,"Yes")</f>
        <v>6</v>
      </c>
      <c r="AH37" s="62"/>
      <c r="AI37" s="62" t="e">
        <f>AI5+AI6+AI7+AI8+AI9+AI10+AI11+AI12+AI13+#REF!+AI14+AI15+AI16+AI17+AI18+AI19+AI20+AI21+AI22+AI23+AI24+AI25+AI26+AI27+AI28+AI29+AI30+AI31+AI32+AI33+AI34+AI35</f>
        <v>#REF!</v>
      </c>
      <c r="AJ37" s="101">
        <f>COUNTIF(AJ5:AJ35,"Yes")</f>
        <v>5</v>
      </c>
      <c r="AK37" s="62"/>
      <c r="AL37" s="62" t="e">
        <f>AL5+AL6+AL7+AL8+AL9+AL10+AL11+AL12+AL13+#REF!+AL14+AL15+AL16+AL17+AL18+AL19+AL20+AL21+AL22+AL23+AL24+AL25+AL26+AL27+AL28+AL29+AL30+AL31+AL32+AL33+AL34+AL35</f>
        <v>#REF!</v>
      </c>
      <c r="AM37" s="101">
        <f>COUNTIF(AM5:AM35,"Yes")</f>
        <v>3</v>
      </c>
      <c r="AN37" s="62"/>
      <c r="AO37" s="62" t="e">
        <f>AO5+AO6+AO7+AO8+AO9+AO10+AO11+AO12+AO13+#REF!+AO14+AO15+AO16+AO17+AO18+AO19+AO20+AO21+AO22+AO23+AO24+AO25+AO26+AO27+AO28+AO29+AO30+AO31+AO32+AO33+AO34+AO35</f>
        <v>#REF!</v>
      </c>
      <c r="AP37" s="101">
        <f>COUNTIF(AP5:AP35,"Yes")</f>
        <v>3</v>
      </c>
      <c r="AQ37" s="61">
        <f>SUM(AQ5:AQ35)</f>
        <v>7.7430555555555562</v>
      </c>
      <c r="AR37" s="61">
        <f>SUM(AR5:AR35)</f>
        <v>6.5486111111111134</v>
      </c>
      <c r="AS37" s="72">
        <f>SUM(AS5:AS35)</f>
        <v>35</v>
      </c>
    </row>
    <row r="38" spans="2:76" x14ac:dyDescent="0.35">
      <c r="B38" s="59" t="s">
        <v>10</v>
      </c>
      <c r="C38" s="97">
        <f>COUNTIF(C5:C35,"Off")</f>
        <v>12</v>
      </c>
      <c r="D38" s="2"/>
      <c r="E38" s="97">
        <f>COUNTIF(E5:E35,"Off")</f>
        <v>14</v>
      </c>
      <c r="F38" s="2"/>
      <c r="G38" s="97">
        <f>COUNTIF(G5:G35,"Off")</f>
        <v>14</v>
      </c>
      <c r="H38" s="2"/>
      <c r="I38" s="97">
        <f>COUNTIF(I5:I35,"Off")</f>
        <v>12</v>
      </c>
      <c r="J38" s="2"/>
      <c r="K38" s="97">
        <f>COUNTIF(K5:K35,"Off")</f>
        <v>13</v>
      </c>
      <c r="L38" s="2"/>
      <c r="M38" s="97">
        <f>COUNTIF(M5:M35,"Off")</f>
        <v>14</v>
      </c>
      <c r="N38" s="2"/>
      <c r="O38" s="97">
        <f>COUNTIF(O5:O35,"Off")</f>
        <v>14</v>
      </c>
      <c r="AQ38" s="60">
        <f>AVERAGE(AQ5:AQ35)</f>
        <v>0.24977598566308246</v>
      </c>
      <c r="AR38" s="60">
        <f>AVERAGE(AR5:AR35)</f>
        <v>0.21124551971326172</v>
      </c>
      <c r="AS38" s="71">
        <f>AVERAGE(AS5:AS35)</f>
        <v>1.1290322580645162</v>
      </c>
    </row>
    <row r="39" spans="2:76" ht="15.5" x14ac:dyDescent="0.35">
      <c r="Q39" s="63">
        <f>AVERAGE(Q5:Q35)</f>
        <v>1.2143369175627241</v>
      </c>
      <c r="R39" s="63">
        <f>AVERAGE(R5:R35)</f>
        <v>1.5810035842293904</v>
      </c>
      <c r="S39" s="64">
        <f>AVERAGE(S5:S35)</f>
        <v>3</v>
      </c>
    </row>
    <row r="43" spans="2:76" x14ac:dyDescent="0.35">
      <c r="V43" s="67"/>
    </row>
    <row r="44" spans="2:76" x14ac:dyDescent="0.35">
      <c r="V44" s="67"/>
    </row>
    <row r="45" spans="2:76" x14ac:dyDescent="0.35">
      <c r="V45" s="67"/>
    </row>
    <row r="47" spans="2:76" x14ac:dyDescent="0.35">
      <c r="V47" s="67"/>
    </row>
    <row r="48" spans="2:76" x14ac:dyDescent="0.35">
      <c r="V48" s="67"/>
    </row>
  </sheetData>
  <mergeCells count="44">
    <mergeCell ref="AK2:AM2"/>
    <mergeCell ref="AN2:AP2"/>
    <mergeCell ref="C1:P1"/>
    <mergeCell ref="V1:AO1"/>
    <mergeCell ref="C2:D2"/>
    <mergeCell ref="E2:F2"/>
    <mergeCell ref="G2:H2"/>
    <mergeCell ref="I2:J2"/>
    <mergeCell ref="K2:L2"/>
    <mergeCell ref="M2:N2"/>
    <mergeCell ref="O2:P2"/>
    <mergeCell ref="V2:X2"/>
    <mergeCell ref="M3:N3"/>
    <mergeCell ref="Y2:AA2"/>
    <mergeCell ref="AB2:AD2"/>
    <mergeCell ref="AE2:AG2"/>
    <mergeCell ref="AH2:AJ2"/>
    <mergeCell ref="C3:D3"/>
    <mergeCell ref="E3:F3"/>
    <mergeCell ref="G3:H3"/>
    <mergeCell ref="I3:J3"/>
    <mergeCell ref="K3:L3"/>
    <mergeCell ref="AK3:AM3"/>
    <mergeCell ref="AN3:AP3"/>
    <mergeCell ref="O3:P3"/>
    <mergeCell ref="V3:X3"/>
    <mergeCell ref="Y3:AA3"/>
    <mergeCell ref="AB3:AD3"/>
    <mergeCell ref="AE3:AG3"/>
    <mergeCell ref="AH3:AJ3"/>
    <mergeCell ref="BQ2:BT2"/>
    <mergeCell ref="BU2:BX2"/>
    <mergeCell ref="AW3:AX3"/>
    <mergeCell ref="BA3:BD3"/>
    <mergeCell ref="BE3:BH3"/>
    <mergeCell ref="BI3:BL3"/>
    <mergeCell ref="BM3:BP3"/>
    <mergeCell ref="BQ3:BT3"/>
    <mergeCell ref="BU3:BX3"/>
    <mergeCell ref="AW2:AZ2"/>
    <mergeCell ref="BA2:BD2"/>
    <mergeCell ref="BE2:BH2"/>
    <mergeCell ref="BI2:BL2"/>
    <mergeCell ref="BM2:BP2"/>
  </mergeCells>
  <conditionalFormatting sqref="C5:P35">
    <cfRule type="containsText" dxfId="55" priority="229" operator="containsText" text="OFF">
      <formula>NOT(ISERROR(SEARCH("OFF",C5)))</formula>
    </cfRule>
    <cfRule type="containsText" dxfId="54" priority="231" operator="containsText" text="Off">
      <formula>NOT(ISERROR(SEARCH("Off",C5)))</formula>
    </cfRule>
    <cfRule type="containsText" dxfId="53" priority="232" operator="containsText" text="SP">
      <formula>NOT(ISERROR(SEARCH("SP",C5)))</formula>
    </cfRule>
  </conditionalFormatting>
  <conditionalFormatting sqref="Q5:R35">
    <cfRule type="cellIs" dxfId="52" priority="186" operator="greaterThan">
      <formula>2</formula>
    </cfRule>
  </conditionalFormatting>
  <conditionalFormatting sqref="V5:X35">
    <cfRule type="containsText" dxfId="51" priority="219" operator="containsText" text="N">
      <formula>NOT(ISERROR(SEARCH("N",V5)))</formula>
    </cfRule>
    <cfRule type="containsText" dxfId="50" priority="220" operator="containsText" text="N">
      <formula>NOT(ISERROR(SEARCH("N",V5)))</formula>
    </cfRule>
    <cfRule type="containsText" dxfId="49" priority="221" operator="containsText" text="SP">
      <formula>NOT(ISERROR(SEARCH("SP",V5)))</formula>
    </cfRule>
    <cfRule type="containsText" dxfId="48" priority="222" operator="containsText" text="n">
      <formula>NOT(ISERROR(SEARCH("n",V5)))</formula>
    </cfRule>
    <cfRule type="containsText" dxfId="47" priority="223" operator="containsText" text="TC">
      <formula>NOT(ISERROR(SEARCH("TC",V5)))</formula>
    </cfRule>
    <cfRule type="containsText" dxfId="46" priority="224" operator="containsText" text="APH2">
      <formula>NOT(ISERROR(SEARCH("APH2",V5)))</formula>
    </cfRule>
    <cfRule type="containsText" dxfId="45" priority="225" operator="containsText" text="APH1">
      <formula>NOT(ISERROR(SEARCH("APH1",V5)))</formula>
    </cfRule>
    <cfRule type="containsText" dxfId="44" priority="226" operator="containsText" text="SP">
      <formula>NOT(ISERROR(SEARCH("SP",V5)))</formula>
    </cfRule>
    <cfRule type="containsText" dxfId="43" priority="227" operator="containsText" text="N">
      <formula>NOT(ISERROR(SEARCH("N",V5)))</formula>
    </cfRule>
    <cfRule type="containsText" dxfId="42" priority="228" operator="containsText" text="PH">
      <formula>NOT(ISERROR(SEARCH("PH",V5)))</formula>
    </cfRule>
  </conditionalFormatting>
  <conditionalFormatting sqref="V5:AI35 AK5:AT35 V36:AT36">
    <cfRule type="containsText" dxfId="41" priority="218" operator="containsText" text="MLD">
      <formula>NOT(ISERROR(SEARCH("MLD",V5)))</formula>
    </cfRule>
  </conditionalFormatting>
  <conditionalFormatting sqref="X5:X35">
    <cfRule type="containsText" dxfId="40" priority="211" operator="containsText" text="YES">
      <formula>NOT(ISERROR(SEARCH("YES",X5)))</formula>
    </cfRule>
  </conditionalFormatting>
  <conditionalFormatting sqref="Y5:Z35 AB5:AC35 AE5:AF35 AH5:AI35 AK5:AL35 AN5:AO35">
    <cfRule type="containsText" dxfId="39" priority="161" operator="containsText" text="n">
      <formula>NOT(ISERROR(SEARCH("n",Y5)))</formula>
    </cfRule>
    <cfRule type="containsText" dxfId="38" priority="162" operator="containsText" text="TC">
      <formula>NOT(ISERROR(SEARCH("TC",Y5)))</formula>
    </cfRule>
    <cfRule type="containsText" dxfId="37" priority="163" operator="containsText" text="APH2">
      <formula>NOT(ISERROR(SEARCH("APH2",Y5)))</formula>
    </cfRule>
    <cfRule type="containsText" dxfId="36" priority="164" operator="containsText" text="APH1">
      <formula>NOT(ISERROR(SEARCH("APH1",Y5)))</formula>
    </cfRule>
    <cfRule type="containsText" dxfId="35" priority="165" operator="containsText" text="SP">
      <formula>NOT(ISERROR(SEARCH("SP",Y5)))</formula>
    </cfRule>
    <cfRule type="containsText" dxfId="34" priority="166" operator="containsText" text="N">
      <formula>NOT(ISERROR(SEARCH("N",Y5)))</formula>
    </cfRule>
    <cfRule type="containsText" dxfId="33" priority="167" operator="containsText" text="PH">
      <formula>NOT(ISERROR(SEARCH("PH",Y5)))</formula>
    </cfRule>
  </conditionalFormatting>
  <conditionalFormatting sqref="Y5:AI35 AK5:AR35">
    <cfRule type="containsText" dxfId="32" priority="39" operator="containsText" text="N">
      <formula>NOT(ISERROR(SEARCH("N",Y5)))</formula>
    </cfRule>
    <cfRule type="containsText" dxfId="31" priority="40" operator="containsText" text="N">
      <formula>NOT(ISERROR(SEARCH("N",Y5)))</formula>
    </cfRule>
    <cfRule type="containsText" dxfId="30" priority="46" operator="containsText" text="SP">
      <formula>NOT(ISERROR(SEARCH("SP",Y5)))</formula>
    </cfRule>
  </conditionalFormatting>
  <conditionalFormatting sqref="AA5:AA35 AD5:AD35 AG5:AG35 AM5:AM35 AP5:AP35">
    <cfRule type="containsText" dxfId="29" priority="37" operator="containsText" text="YES">
      <formula>NOT(ISERROR(SEARCH("YES",AA5)))</formula>
    </cfRule>
    <cfRule type="containsText" dxfId="28" priority="41" operator="containsText" text="SP">
      <formula>NOT(ISERROR(SEARCH("SP",AA5)))</formula>
    </cfRule>
    <cfRule type="containsText" dxfId="27" priority="42" operator="containsText" text="n">
      <formula>NOT(ISERROR(SEARCH("n",AA5)))</formula>
    </cfRule>
    <cfRule type="containsText" dxfId="26" priority="43" operator="containsText" text="TC">
      <formula>NOT(ISERROR(SEARCH("TC",AA5)))</formula>
    </cfRule>
    <cfRule type="containsText" dxfId="25" priority="44" operator="containsText" text="APH2">
      <formula>NOT(ISERROR(SEARCH("APH2",AA5)))</formula>
    </cfRule>
    <cfRule type="containsText" dxfId="24" priority="45" operator="containsText" text="APH1">
      <formula>NOT(ISERROR(SEARCH("APH1",AA5)))</formula>
    </cfRule>
    <cfRule type="containsText" dxfId="23" priority="47" operator="containsText" text="N">
      <formula>NOT(ISERROR(SEARCH("N",AA5)))</formula>
    </cfRule>
    <cfRule type="containsText" dxfId="22" priority="48" operator="containsText" text="PH">
      <formula>NOT(ISERROR(SEARCH("PH",AA5)))</formula>
    </cfRule>
  </conditionalFormatting>
  <conditionalFormatting sqref="AJ5:AJ35">
    <cfRule type="containsText" dxfId="21" priority="1" operator="containsText" text="YES">
      <formula>NOT(ISERROR(SEARCH("YES",AJ5)))</formula>
    </cfRule>
    <cfRule type="containsText" dxfId="20" priority="2" operator="containsText" text="MLD">
      <formula>NOT(ISERROR(SEARCH("MLD",AJ5)))</formula>
    </cfRule>
    <cfRule type="containsText" dxfId="19" priority="3" operator="containsText" text="N">
      <formula>NOT(ISERROR(SEARCH("N",AJ5)))</formula>
    </cfRule>
    <cfRule type="containsText" dxfId="18" priority="4" operator="containsText" text="N">
      <formula>NOT(ISERROR(SEARCH("N",AJ5)))</formula>
    </cfRule>
    <cfRule type="containsText" dxfId="17" priority="5" operator="containsText" text="SP">
      <formula>NOT(ISERROR(SEARCH("SP",AJ5)))</formula>
    </cfRule>
    <cfRule type="containsText" dxfId="16" priority="6" operator="containsText" text="n">
      <formula>NOT(ISERROR(SEARCH("n",AJ5)))</formula>
    </cfRule>
    <cfRule type="containsText" dxfId="15" priority="7" operator="containsText" text="TC">
      <formula>NOT(ISERROR(SEARCH("TC",AJ5)))</formula>
    </cfRule>
    <cfRule type="containsText" dxfId="14" priority="8" operator="containsText" text="APH2">
      <formula>NOT(ISERROR(SEARCH("APH2",AJ5)))</formula>
    </cfRule>
    <cfRule type="containsText" dxfId="13" priority="9" operator="containsText" text="APH1">
      <formula>NOT(ISERROR(SEARCH("APH1",AJ5)))</formula>
    </cfRule>
    <cfRule type="containsText" dxfId="12" priority="10" operator="containsText" text="SP">
      <formula>NOT(ISERROR(SEARCH("SP",AJ5)))</formula>
    </cfRule>
    <cfRule type="containsText" dxfId="11" priority="11" operator="containsText" text="N">
      <formula>NOT(ISERROR(SEARCH("N",AJ5)))</formula>
    </cfRule>
    <cfRule type="containsText" dxfId="10" priority="12" operator="containsText" text="PH">
      <formula>NOT(ISERROR(SEARCH("PH",AJ5)))</formula>
    </cfRule>
  </conditionalFormatting>
  <conditionalFormatting sqref="AQ5:AR35">
    <cfRule type="containsText" dxfId="9" priority="53" operator="containsText" text="n">
      <formula>NOT(ISERROR(SEARCH("n",AQ5)))</formula>
    </cfRule>
    <cfRule type="containsText" dxfId="8" priority="54" operator="containsText" text="TC">
      <formula>NOT(ISERROR(SEARCH("TC",AQ5)))</formula>
    </cfRule>
  </conditionalFormatting>
  <conditionalFormatting sqref="AV5:AV35 BC5:BD35 BG5:BH35 BK5:BL35 BO5:BP35 BS5:BT35 BW5:BX35">
    <cfRule type="containsText" dxfId="7" priority="55" operator="containsText" text="Off">
      <formula>NOT(ISERROR(SEARCH("Off",AV5)))</formula>
    </cfRule>
  </conditionalFormatting>
  <conditionalFormatting sqref="AZ5:AZ35">
    <cfRule type="cellIs" dxfId="6" priority="138" operator="greaterThan">
      <formula>0.499305555555556</formula>
    </cfRule>
    <cfRule type="containsText" dxfId="5" priority="139" operator="containsText" text="Off">
      <formula>NOT(ISERROR(SEARCH("Off",AZ5)))</formula>
    </cfRule>
    <cfRule type="cellIs" dxfId="4" priority="140" operator="lessThan">
      <formula>0.5</formula>
    </cfRule>
  </conditionalFormatting>
  <conditionalFormatting sqref="BD5:BD35 BH5:BH35 BL5:BL35 BP5:BP35 BT5:BT35 BX5:BX35">
    <cfRule type="cellIs" dxfId="3" priority="141" operator="greaterThan">
      <formula>0.499305555555556</formula>
    </cfRule>
    <cfRule type="cellIs" dxfId="2" priority="143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E88FE29-6F2E-46E4-ADB9-FC8824E15EEB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TC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'Phone#'!Print_Area</vt:lpstr>
      <vt:lpstr>TC!Print_Area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2025-04-29T04:38:26Z</cp:lastPrinted>
  <dcterms:created xsi:type="dcterms:W3CDTF">2018-02-19T05:47:28Z</dcterms:created>
  <dcterms:modified xsi:type="dcterms:W3CDTF">2025-09-25T12:15:36Z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af60f6b3-6f5e-4ffa-bea3-778bea0e8590</vt:lpwstr>
  </property>
  <property fmtid="{D5CDD505-2E9C-101B-9397-08002B2CF9AE}" pid="3" name="bjSaver">
    <vt:lpwstr>y+FIHIJJWuJVEvn6QXkSHGIxssGccAfX</vt:lpwstr>
  </property>
  <property fmtid="{D5CDD505-2E9C-101B-9397-08002B2CF9AE}" pid="4" name="bjDocumentSecurityLabel">
    <vt:lpwstr>Public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7" name="bjDocumentLabelXML-0">
    <vt:lpwstr>ames.com/2008/01/sie/internal/label"&gt;&lt;element uid="id_classification_nonbusiness" value="" /&gt;&lt;/sisl&gt;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</Properties>
</file>